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27" firstSheet="1" activeTab="2"/>
  </bookViews>
  <sheets>
    <sheet name="П 1 инд-ры" sheetId="1" r:id="rId1"/>
    <sheet name="П1" sheetId="2" r:id="rId2"/>
    <sheet name="П 2 мер-ия" sheetId="3" r:id="rId3"/>
    <sheet name="П 3 оценка " sheetId="4" r:id="rId4"/>
    <sheet name="П 4 правов регулир" sheetId="5" r:id="rId5"/>
    <sheet name="П 5" sheetId="6" r:id="rId6"/>
    <sheet name="П 6 рес обесп" sheetId="7" r:id="rId7"/>
    <sheet name="П 7 рес обесп" sheetId="8" r:id="rId8"/>
    <sheet name="П  8 оценка" sheetId="9" r:id="rId9"/>
    <sheet name="П 9" sheetId="10" r:id="rId10"/>
  </sheets>
  <externalReferences>
    <externalReference r:id="rId13"/>
  </externalReferences>
  <definedNames>
    <definedName name="_ftn1" localSheetId="3">'П 3 оценка '!$A$26</definedName>
    <definedName name="_ftn2" localSheetId="3">'П 3 оценка '!$A$27</definedName>
    <definedName name="_ftn3" localSheetId="3">'П 3 оценка '!$A$28</definedName>
    <definedName name="_ftnref1" localSheetId="3">'П 3 оценка '!$A$16</definedName>
    <definedName name="_ftnref2" localSheetId="3">'П 3 оценка '!$B$19</definedName>
    <definedName name="_ftnref3" localSheetId="3">'П 3 оценка '!$C$20</definedName>
    <definedName name="_xlnm._FilterDatabase" localSheetId="7" hidden="1">'П 7 рес обесп'!$A$17:$H$77</definedName>
    <definedName name="OLE_LINK3" localSheetId="6">'П 6 рес обесп'!#REF!</definedName>
    <definedName name="OLE_LINK9" localSheetId="3">'П 3 оценка '!$G$2</definedName>
  </definedNames>
  <calcPr fullCalcOnLoad="1"/>
</workbook>
</file>

<file path=xl/sharedStrings.xml><?xml version="1.0" encoding="utf-8"?>
<sst xmlns="http://schemas.openxmlformats.org/spreadsheetml/2006/main" count="418" uniqueCount="256">
  <si>
    <t>% от количества муниципального служебного транспорта</t>
  </si>
  <si>
    <t>5.1</t>
  </si>
  <si>
    <t>Задача 5. Организация пропаганды  и информационного обеспечения  потребителей энергоресурсов для  воспитания энергосберегающего поведения граждан, активное вовлечение всех групп потребителей в энергосбережение и повышение энергетической эффективности</t>
  </si>
  <si>
    <t>5.2</t>
  </si>
  <si>
    <t xml:space="preserve">Процент информированности потребителей энергоресурсов о преимуществах энергосберегающего поведения </t>
  </si>
  <si>
    <t>6.1</t>
  </si>
  <si>
    <t>Задача 6. Организационные мероприятия и мероприятия нормативно-правового характера</t>
  </si>
  <si>
    <t>6.2</t>
  </si>
  <si>
    <t xml:space="preserve">Функционирование муниципальной системы мониторинга </t>
  </si>
  <si>
    <t xml:space="preserve">рабочие места </t>
  </si>
  <si>
    <t>6.3</t>
  </si>
  <si>
    <t xml:space="preserve"> Наличие техзаданий  для организаций коммунального комплекса на разработку инвестиционных программ </t>
  </si>
  <si>
    <t>документ</t>
  </si>
  <si>
    <t>6.4</t>
  </si>
  <si>
    <t>Динамика выявленного  бесхозяйного недвижимого имущества, используемого для передачи энергетических ресурсов</t>
  </si>
  <si>
    <t xml:space="preserve">20% к предыдущему году </t>
  </si>
  <si>
    <t>7.1</t>
  </si>
  <si>
    <t xml:space="preserve">Бюджетная эффективность </t>
  </si>
  <si>
    <t>Доля расходов бюджета городского округа на обеспечение энергетическими ресурсами МУ (в сопоставимых условиях ):</t>
  </si>
  <si>
    <t>4,54**</t>
  </si>
  <si>
    <t>7.2</t>
  </si>
  <si>
    <t xml:space="preserve">Ежегодная экономия бюджетных средств  при реализации мероприятий программы в бюджетном секторе </t>
  </si>
  <si>
    <t xml:space="preserve">тыс. рублей </t>
  </si>
  <si>
    <t>0**</t>
  </si>
  <si>
    <t>0*</t>
  </si>
  <si>
    <t>*)  Мероприятия по энергосбережению и повышению энергетической эффективности в бюджетном секторе финансируются  в 2011 году, как внепрограммные мероприятия , реализуемые  в рамках исполнения сметных назначений по каждому муниципальному  учреждению. Выполняются работы по замене осветительных приборов на энергосберегающие, установка приборов учета энергетических ресурсов, замена ограждающих конструкций.</t>
  </si>
  <si>
    <t xml:space="preserve">**) в пункте 7.2 гр.6 "Базовое значение" представлен показатель 2009 года </t>
  </si>
  <si>
    <t xml:space="preserve">  Принятая аббревиатуру</t>
  </si>
  <si>
    <t>МУ - муниципальные  учреждения</t>
  </si>
  <si>
    <t>ТЭО - технико-экономическое обоснование</t>
  </si>
  <si>
    <t>Планируемые основные  результаты реализации долгосрочной целевой программы "Муниципальная программа энергосбережения и повышения энергетической эффективности в городском округе ЗАТО Большой Камень на 2014-2017 годы и в перспективе до 2020 года"</t>
  </si>
  <si>
    <t>-0,0073</t>
  </si>
  <si>
    <t>-0,0074</t>
  </si>
  <si>
    <t>-0,32</t>
  </si>
  <si>
    <t>Значение показателя (на начало 2011 г)</t>
  </si>
  <si>
    <t xml:space="preserve">муниципальной  программы «Энергосбережение и повышение энергетической эффективности
  Романовского сельского поселения 2014-2017г
</t>
  </si>
  <si>
    <t xml:space="preserve">«Энергосбережение и повышение энергетической эффективности
  Романовского сельского поселения 2014-2017г
</t>
  </si>
  <si>
    <t xml:space="preserve"> об основных мерах правового регулирования в сфере реализации муниципальной программы «Энергосбережение и повышение энергетической эффективности
  Романовского сельского поселения 2014-2017г» </t>
  </si>
  <si>
    <t xml:space="preserve">реализации муниципальной программы "Энергосбережение и повышение энергетической эффективности
  Романовского сельского поселения 2014-2017 г" </t>
  </si>
  <si>
    <t xml:space="preserve">о реализации муниципальной программы  «Энергосбережение и повышение энергетической эффективности
  Романовского сельского поселения 2014-2017 г» </t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</si>
  <si>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  Замена ветхих изношенных сетей водоснабжения:капитальный ремонт сетей водоснабжения с применением новых материалов</t>
    </r>
  </si>
  <si>
    <r>
      <rPr>
        <b/>
        <sz val="12"/>
        <color indexed="8"/>
        <rFont val="Times New Roman"/>
        <family val="1"/>
      </rPr>
      <t xml:space="preserve">Мероприятие 2. </t>
    </r>
    <r>
      <rPr>
        <sz val="12"/>
        <color indexed="8"/>
        <rFont val="Times New Roman"/>
        <family val="1"/>
      </rPr>
      <t>Замена и ремонт насосного и компрессорного оборудования систем водоснабжения и водоотведения</t>
    </r>
  </si>
  <si>
    <r>
      <rPr>
        <b/>
        <sz val="12"/>
        <color indexed="8"/>
        <rFont val="Times New Roman"/>
        <family val="1"/>
      </rPr>
      <t>Мероприятие 3.</t>
    </r>
    <r>
      <rPr>
        <sz val="12"/>
        <color indexed="8"/>
        <rFont val="Times New Roman"/>
        <family val="1"/>
      </rPr>
      <t xml:space="preserve"> Реконструкция водоводов</t>
    </r>
  </si>
  <si>
    <r>
      <rPr>
        <b/>
        <sz val="12"/>
        <color indexed="8"/>
        <rFont val="Times New Roman"/>
        <family val="1"/>
      </rPr>
      <t>Мероприятие 4.</t>
    </r>
    <r>
      <rPr>
        <sz val="12"/>
        <color indexed="8"/>
        <rFont val="Times New Roman"/>
        <family val="1"/>
      </rPr>
      <t xml:space="preserve"> Замена ветхих изношенных линий электропередач. Капитальный ремонт сетей уличного освещения. Реконструкция сетей уличного освещения</t>
    </r>
  </si>
  <si>
    <t>Раздел  "Водоснабжение и водоотведение"</t>
  </si>
  <si>
    <t>Раздел  "Электроснабжение"</t>
  </si>
  <si>
    <t>Организационные мероприятия по энергосбережению и повышению энергетической эффективности системы коммунальной инфраструктуры</t>
  </si>
  <si>
    <t>Технические мероприятия по энергосбережению и повышению энергетической эффективности системы коммунальной инфраструктуры</t>
  </si>
  <si>
    <t xml:space="preserve"> основных мероприятий муниципальной программы «Энергосбережение и повышение энергетической эффективности
  Романовского сельского поселения 2014-2017 г» </t>
  </si>
  <si>
    <t>администрация Романовского сельского поселения</t>
  </si>
  <si>
    <t>Задача 1. Энергосбережение и повышение энергоэффективности в системах  коммунального хозяйства</t>
  </si>
  <si>
    <r>
      <t xml:space="preserve">Мероприятие 7. </t>
    </r>
    <r>
      <rPr>
        <sz val="12"/>
        <color indexed="8"/>
        <rFont val="Times New Roman"/>
        <family val="1"/>
      </rPr>
      <t>Проведение обязательного энергетического обследования объектов коммунальной инфраструктуры</t>
    </r>
  </si>
  <si>
    <r>
      <t xml:space="preserve">Мероприятие 6. </t>
    </r>
    <r>
      <rPr>
        <sz val="12"/>
        <color indexed="8"/>
        <rFont val="Times New Roman"/>
        <family val="1"/>
      </rPr>
      <t>Технические мероприятия по энергосбережению и повышению энергоэффективности котельных Романовского сельского поселения</t>
    </r>
  </si>
  <si>
    <t>Снижение потребления энергетических ресурсов. Снижение затрат на оплату энергоресурсов</t>
  </si>
  <si>
    <r>
      <t>[1]</t>
    </r>
    <r>
      <rPr>
        <sz val="12"/>
        <color indexed="8"/>
        <rFont val="Times New Roman"/>
        <family val="1"/>
      </rPr>
      <t xml:space="preserve"> Налоговые, таможенные, тарифные, кредитные и иные меры государственного регулирования. </t>
    </r>
  </si>
  <si>
    <r>
      <t>2</t>
    </r>
    <r>
      <rPr>
        <sz val="12"/>
        <color indexed="8"/>
        <rFont val="Times New Roman"/>
        <family val="1"/>
      </rPr>
      <t xml:space="preserve"> Налоговая льгота, предоставление гарантий и т.п.</t>
    </r>
  </si>
  <si>
    <r>
      <t>3</t>
    </r>
    <r>
      <rPr>
        <sz val="12"/>
        <color indexed="8"/>
        <rFont val="Times New Roman"/>
        <family val="1"/>
      </rPr>
      <t xml:space="preserve"> Объем выпадающих доходов бюджета городского округа, тыс. рублей</t>
    </r>
  </si>
  <si>
    <t xml:space="preserve">совершенствование существующей муниципальной нормативной правовой базы, касающейся вопросов реализации Программы </t>
  </si>
  <si>
    <t>по мере необходимости</t>
  </si>
  <si>
    <t>ежегодно</t>
  </si>
  <si>
    <t>К ДЦП "Муниципальная программа энергосбережения и повышения энергетической эффективности в городском округа ЗАТО Большой Камень на 2014-2017 гг. и в перспективе до 2020 года"</t>
  </si>
  <si>
    <t>ежегодный рост потерь энергоресурсов при производстве, транспортировке и потреблении, увеличение затрат на оплату энергоресурсов. Рост платежей за фактически потребленный объем энергоресурсов.. Ухудшение экологической ситуации в городском округе</t>
  </si>
  <si>
    <t xml:space="preserve">Приложение № 1 </t>
  </si>
  <si>
    <t>1.1.</t>
  </si>
  <si>
    <t>1.2.</t>
  </si>
  <si>
    <t>1.3.</t>
  </si>
  <si>
    <t>ОАО "БАТП"</t>
  </si>
  <si>
    <t>Ежегодный рост потерь энергоресурсов при потреблении, увеличение затрат на оплату энергоресурсов</t>
  </si>
  <si>
    <t>Сокращение утечек  теплоносителя и тепловых потерь через изолированную поверхность трубопроводов</t>
  </si>
  <si>
    <t>Ежегодный рост потерь энергоресурсов при  транспортировке , увеличение затрат на оплату энергоресурсов. Рост платежей за фактически потребленный объем энергоресурсов, ухудшение экологической ситуации в городском округе</t>
  </si>
  <si>
    <t>Эконимия электрической и тепловой энергии, снижение потерь при транспортировке и потреблении энергоресурсов</t>
  </si>
  <si>
    <t>Ежегодный рос потерь энергоресурсов при транспортировке и потреблении энергоресурсов</t>
  </si>
  <si>
    <t xml:space="preserve"> Задача  № 1. Энергосбережение и повышение энергоэффективности систем коммунальной инфраструктуры</t>
  </si>
  <si>
    <t xml:space="preserve">Сокращение утечек воды  </t>
  </si>
  <si>
    <t>Ежегодный рост потерь энергоресурсов при производстве, транспортировке и потреблении, увеличение затрат на оплату энергоресурсов. Рост платежей за фактически потребленный объем энергоресурсов. Ухудшение экологической ситуации в городском округе</t>
  </si>
  <si>
    <t>Эконимия электрической  энергии, сокращение потребляемой мощности</t>
  </si>
  <si>
    <t>Задача 1. Выполнение мероприятий по энергосбережению и повышению энергоэффективности в системах коммунальной инфраструктуры</t>
  </si>
  <si>
    <t>Задача 4. Мероприятия по энергосбережению в транспортном комплексе и повышению его энергетической эффективности</t>
  </si>
  <si>
    <t>Связь с показателями муниципальной программы</t>
  </si>
  <si>
    <t xml:space="preserve">Доля реконструированных и отремонтированных  сетей коммунальной инфраструктурыв общей протяженности ветхих сетей. </t>
  </si>
  <si>
    <t xml:space="preserve"> Доля освещенных улиц и межквартальных порездов, на которых выполнена замена ламп  высокого давления (ДРЛ и ДНАТ) на энергосберегающие   </t>
  </si>
  <si>
    <t>степени влияния выделения дополнительных объемов ресурсов</t>
  </si>
  <si>
    <t>2014 </t>
  </si>
  <si>
    <t>2015 </t>
  </si>
  <si>
    <t>2016 </t>
  </si>
  <si>
    <t>с учетом доп.рес.</t>
  </si>
  <si>
    <t>без учета доп.рес.</t>
  </si>
  <si>
    <t>на сроки и ожидаемые непосредственные результаты реализации</t>
  </si>
  <si>
    <t>Номер и наименование основного мероприятия</t>
  </si>
  <si>
    <t>Объем дополнительных ресурсов, тыс. руб.</t>
  </si>
  <si>
    <t>кВтч/куб.м</t>
  </si>
  <si>
    <t>теплоснабжения</t>
  </si>
  <si>
    <t>водоснабжения</t>
  </si>
  <si>
    <t>электроснабжения</t>
  </si>
  <si>
    <t>Обеспечение   надежности и экономичности работы систем, повышение   уровня освещенности улиц городского округа, увеличение срока службы и безопасной эксплуатации систем; снижение коммерческих и технологических потерь электроэнергии, функциональная надежность  работы систем электроснабжения</t>
  </si>
  <si>
    <r>
      <t xml:space="preserve">применения мер регулирования </t>
    </r>
    <r>
      <rPr>
        <b/>
        <sz val="14"/>
        <color indexed="8"/>
        <rFont val="Times New Roman"/>
        <family val="1"/>
      </rPr>
      <t>в сфере реализации</t>
    </r>
  </si>
  <si>
    <t xml:space="preserve">Удельный расход топлива  на выработку тепловой энергии </t>
  </si>
  <si>
    <t>Удельноый расход электроэнергии  на выработку единицы объема подачи воды (кВтч/куб.м)</t>
  </si>
  <si>
    <t>кг у.т./Гкал</t>
  </si>
  <si>
    <t>на показатели (индикаторы) муниципальной программы</t>
  </si>
  <si>
    <t>о показателях (индикаторах) муниципальной  программы</t>
  </si>
  <si>
    <t>Раздел  "Теплоснабжение"</t>
  </si>
  <si>
    <t>Всего, тыс. руб.</t>
  </si>
  <si>
    <t>ПРОГНОЗ СВОДНЫХ ПОКАЗАТЕЛЕЙ</t>
  </si>
  <si>
    <t xml:space="preserve">муниципальных заданий на  оказание муниципальных услуг (выполнение работ) </t>
  </si>
  <si>
    <t>Наименование муниципальной услуги (работы), показателя объема услуги (работы)</t>
  </si>
  <si>
    <t>Значение показателя объема муниципальной услуги (работы)</t>
  </si>
  <si>
    <t>Расходы бюджета городского округа на оказание муниципальной услуги (выполнение работы), тыс. рублей</t>
  </si>
  <si>
    <t>Наименование услуги и ее содержание</t>
  </si>
  <si>
    <t>подведомственные муниципальные учреждения  отсутствуют</t>
  </si>
  <si>
    <t>Показатель объема услуги</t>
  </si>
  <si>
    <t>муниципальных заданий не предусмотрено</t>
  </si>
  <si>
    <t>Наименование муниципальной  программы, ,отдельного мероприятия</t>
  </si>
  <si>
    <t xml:space="preserve">муниципальной программе «Энергосбережение и повышение энергетической эффективности
  Романовского сельского поселения 2014-2017 г» 
</t>
  </si>
  <si>
    <t xml:space="preserve">Актуализация правовых актов администрациипоселения, касающихся вопросов реализации Программы </t>
  </si>
  <si>
    <t>Разработка предложений к  правовым актам администрации поселения, утверждающих Перечень муниципальных программ</t>
  </si>
  <si>
    <t xml:space="preserve">уточнение Перечня муниципальных программпоселения.
</t>
  </si>
  <si>
    <t>администрация Романовского сельского посления</t>
  </si>
  <si>
    <t xml:space="preserve"> по муниципальной программе «Энергосбережение и повышение энергетической эффективности
  Романовского сельского поселения 2014-2017 г» </t>
  </si>
  <si>
    <r>
      <t xml:space="preserve">Мероприятие 5. </t>
    </r>
    <r>
      <rPr>
        <sz val="12"/>
        <color indexed="8"/>
        <rFont val="Times New Roman"/>
        <family val="1"/>
      </rPr>
      <t>Замена ветхих и изношенных сетей теплоснабжения: Капитальный ремонт  сетей теплоснабжения с применением новых материалов</t>
    </r>
  </si>
  <si>
    <t>Муниципальная программа "Энергосбережение и повышение энергетической эффективности вРомановском сельском поселении на 2014-2017 г"</t>
  </si>
  <si>
    <t>бюджет поселения</t>
  </si>
  <si>
    <t>Эконимия электрической и тепловой энергии, сокращение потребляемой мощности, экономия позволит, отказаться от доставки в поселение и сжигания дополнительно значительных объемов топлива,сокращение вредных выбросов в атмосферу</t>
  </si>
  <si>
    <t>Экономия топлива (угля), улчшение параметров вырабатываемой тепловой энергии. Уменьшение энергозатрат на выработку тепловой энергии, уменьшение расхода сырья. Улучшение экологической ситуации.</t>
  </si>
  <si>
    <t xml:space="preserve">  «Энергосбережение и повышение энергетической эффективности
  Романовского сельского поселения 2014-2017 г» </t>
  </si>
  <si>
    <t>СВЕДЕНИЯ</t>
  </si>
  <si>
    <t>№ п/п</t>
  </si>
  <si>
    <t>Показатель (индикатор) (наименование)</t>
  </si>
  <si>
    <t>Ед. измерения</t>
  </si>
  <si>
    <t>%</t>
  </si>
  <si>
    <t>ПЕРЕЧЕНЬ</t>
  </si>
  <si>
    <t>Наименование мероприятия</t>
  </si>
  <si>
    <t>Ответственный исполнитель, соисполнители</t>
  </si>
  <si>
    <t>Срок</t>
  </si>
  <si>
    <t>Ожидаемый непосредственный результат (краткое описание)</t>
  </si>
  <si>
    <t>Последствия невыполнения мероприятия</t>
  </si>
  <si>
    <t>оконча-ния реализации</t>
  </si>
  <si>
    <t>начала реализации</t>
  </si>
  <si>
    <t>ОЦЕНКА</t>
  </si>
  <si>
    <t>Наименование меры[2]</t>
  </si>
  <si>
    <t>Финансовая оценка результата (тыс. руб.), годы</t>
  </si>
  <si>
    <t>Краткое обоснование необходимости применения для достижения цели государственной программы</t>
  </si>
  <si>
    <t>первый год планового периода</t>
  </si>
  <si>
    <t>второй год планового периода</t>
  </si>
  <si>
    <r>
      <t>Налоговых, тарифных и иных мер регулирования в рамках муниципальной программы</t>
    </r>
    <r>
      <rPr>
        <sz val="12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не предусмотрено.</t>
    </r>
  </si>
  <si>
    <t>очередной год</t>
  </si>
  <si>
    <t>Показатель применения  меры</t>
  </si>
  <si>
    <t>№  п/п</t>
  </si>
  <si>
    <t>Вид нормативного правового акта</t>
  </si>
  <si>
    <t>Основные положения нормативного правового акта</t>
  </si>
  <si>
    <t>Ответственный исполнитель и соисполнитель</t>
  </si>
  <si>
    <t>Ожидаемые сроки принятия</t>
  </si>
  <si>
    <t>1.</t>
  </si>
  <si>
    <t>2.</t>
  </si>
  <si>
    <t>РЕСУРСНОЕ ОБЕСПЕЧЕНИЕ</t>
  </si>
  <si>
    <t xml:space="preserve">Код бюджетной классификации </t>
  </si>
  <si>
    <t>ГРБС</t>
  </si>
  <si>
    <t xml:space="preserve">Рз </t>
  </si>
  <si>
    <t>Пр</t>
  </si>
  <si>
    <t>ЦСР</t>
  </si>
  <si>
    <t>ВР</t>
  </si>
  <si>
    <t>№                пп</t>
  </si>
  <si>
    <t>Наименование муниципальной программы, подпрограммы, отдельного мероприятия</t>
  </si>
  <si>
    <t xml:space="preserve">Расходы  (руб.), годы </t>
  </si>
  <si>
    <t>Всего, рублей</t>
  </si>
  <si>
    <t>4.1</t>
  </si>
  <si>
    <t>Ответствен-ный исполнитель, соисполнители</t>
  </si>
  <si>
    <t>ИНФОРМАЦИЯ</t>
  </si>
  <si>
    <t>Источники ресурсного обеспечения</t>
  </si>
  <si>
    <t>Оценка расходов (тыс. руб.), годы</t>
  </si>
  <si>
    <t>Всего</t>
  </si>
  <si>
    <t xml:space="preserve"> федеральный бюджет (субсидии, субвенции, иные межбюджетные трансферты) &lt;1&gt;</t>
  </si>
  <si>
    <t>краевой бюджет &lt;1&gt;</t>
  </si>
  <si>
    <t>территориальные государственные внебюджетные фонды &lt;1&gt;</t>
  </si>
  <si>
    <t>иные внебюджетные источники &lt;1&gt;</t>
  </si>
  <si>
    <t>с указанием направлений использования и источников финансирования в случае привлечения средств федерального бюджета, бюджетов территориальных государственных внебюджетных фондов, иных внебюджетных  источников (тыс. руб.)</t>
  </si>
  <si>
    <t>окончания реализации</t>
  </si>
  <si>
    <t>1.1</t>
  </si>
  <si>
    <t>местный бюджет</t>
  </si>
  <si>
    <t>1.3</t>
  </si>
  <si>
    <t>1.4</t>
  </si>
  <si>
    <t>3.1</t>
  </si>
  <si>
    <t>3.2</t>
  </si>
  <si>
    <t>3.3</t>
  </si>
  <si>
    <t>3.4</t>
  </si>
  <si>
    <t>3.5</t>
  </si>
  <si>
    <t>куб. м</t>
  </si>
  <si>
    <t>ПРИМЕЧАНИЕ</t>
  </si>
  <si>
    <t>№ п.</t>
  </si>
  <si>
    <t>Задачи, направленные на достижение цели</t>
  </si>
  <si>
    <t>Планируемый объем финансирования на решение данной задачи, тыс. рублей</t>
  </si>
  <si>
    <t>Показатели, характеризующие достижение цели</t>
  </si>
  <si>
    <t>Единица измерения</t>
  </si>
  <si>
    <t>Планируемое значение показателя по годам реализации</t>
  </si>
  <si>
    <t>другие источники</t>
  </si>
  <si>
    <t>2011*</t>
  </si>
  <si>
    <t>Объемы финансирования по годам из средств местного бюджета *</t>
  </si>
  <si>
    <t>тыс. рублей</t>
  </si>
  <si>
    <t>1.2</t>
  </si>
  <si>
    <t>Доля привлеченных финансовых средств (включая собственные средства организаций)</t>
  </si>
  <si>
    <t xml:space="preserve">Изменение удельного расхода топлива  на выработку тепловой энергии </t>
  </si>
  <si>
    <t>кг.у.т./Гкал</t>
  </si>
  <si>
    <t>Изменение фактического объема потерь тепловой энергии при ее передаче</t>
  </si>
  <si>
    <t>гкал ч</t>
  </si>
  <si>
    <t>-0,19</t>
  </si>
  <si>
    <t>-0,44</t>
  </si>
  <si>
    <t>-0,56</t>
  </si>
  <si>
    <t>-0,33</t>
  </si>
  <si>
    <t>Изменение фактического объема потерь воды при ее передаче</t>
  </si>
  <si>
    <t>-0,0093</t>
  </si>
  <si>
    <t>-0,0088</t>
  </si>
  <si>
    <t>-0,0084</t>
  </si>
  <si>
    <t>-0,008</t>
  </si>
  <si>
    <t>-0,0076</t>
  </si>
  <si>
    <t>-0,0072</t>
  </si>
  <si>
    <t>от -0,0068 до -0,0056</t>
  </si>
  <si>
    <t>1.5</t>
  </si>
  <si>
    <t>Доля энергетических ресурсов, расчеты за потребление которых осуществляется на основании приборов учета, в общем объеме  энергетических ресурсов, потребляемых на территории городского округа</t>
  </si>
  <si>
    <t xml:space="preserve"> электрическая энергия </t>
  </si>
  <si>
    <t>тепловая энергия</t>
  </si>
  <si>
    <t>горячая вода</t>
  </si>
  <si>
    <t>холодная вода</t>
  </si>
  <si>
    <t>2.1</t>
  </si>
  <si>
    <t>Задача 2. Выполнение мероприятий по энергосбережению и повышению энергоэффективности в организациях бюджетной сферы и сферы услуг</t>
  </si>
  <si>
    <t xml:space="preserve">Объемы финансирования по годам из средств местного бюджета* </t>
  </si>
  <si>
    <t>Удельная величина потребления энергетических ресурсов в муниципальными бюджетными учреждениями</t>
  </si>
  <si>
    <t>2.2</t>
  </si>
  <si>
    <t>кВт*ч на 1 человека населения</t>
  </si>
  <si>
    <t>2.3</t>
  </si>
  <si>
    <t xml:space="preserve">Гкал на 1 человека населения </t>
  </si>
  <si>
    <t>2.4</t>
  </si>
  <si>
    <t>м3 на 1 человека населения</t>
  </si>
  <si>
    <t>2.5</t>
  </si>
  <si>
    <t>2.6</t>
  </si>
  <si>
    <t xml:space="preserve"> Доля муниципальных учреждений в отношении которых проведено   обязательное энергетическое обследование и выданы энергетические паспорта </t>
  </si>
  <si>
    <t>2.7</t>
  </si>
  <si>
    <t>Наличие установленных нормативов потребления коммунальных ресурсов</t>
  </si>
  <si>
    <t>Задача 3. Мероприятия по энергосбережению и повышению энергоэффективности в жилищном секторе.</t>
  </si>
  <si>
    <t>Объемы финансирования по годам из средств местного бюджета*</t>
  </si>
  <si>
    <t>Доля привлеченных финансовых средств</t>
  </si>
  <si>
    <t>Удельная величина потребления энергетических ресурсов в многоквартирных домах</t>
  </si>
  <si>
    <t>кВт*ч на 1 прожива-ющего</t>
  </si>
  <si>
    <t>Гкал на 1 кв. м общей площади</t>
  </si>
  <si>
    <t>м3 на 1 прожива-ющего</t>
  </si>
  <si>
    <t>3.6</t>
  </si>
  <si>
    <t xml:space="preserve">Наличие ранжированного списка многоквартирных домов по уровню энергоэффективности </t>
  </si>
  <si>
    <t>Документ</t>
  </si>
  <si>
    <t>Заключе-ние аудита</t>
  </si>
  <si>
    <t>4.2</t>
  </si>
  <si>
    <t>Ведение контроля за расходом топлива в муниципальном служебном   транспорте:</t>
  </si>
  <si>
    <t>Ежемесячный отчет, документ</t>
  </si>
  <si>
    <t>4.4</t>
  </si>
  <si>
    <t>4.5</t>
  </si>
  <si>
    <t>Наличие  ТЭО  на необходимость замещения бензина, используемого транспортным средством в качестве моторного топлива природным газом</t>
  </si>
  <si>
    <t>4.6</t>
  </si>
  <si>
    <t>Доля муниципального служебного транспорта, оборудованного системой ГЛОНАС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</si>
</sst>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0"/>
    <numFmt numFmtId="173" formatCode="0.0"/>
    <numFmt numFmtId="174" formatCode="0.000"/>
    <numFmt numFmtId="175" formatCode="#,##0.0"/>
    <numFmt numFmtId="176" formatCode="0.0000000"/>
    <numFmt numFmtId="177" formatCode="0.0000"/>
    <numFmt numFmtId="178" formatCode="0.0%"/>
  </numFmts>
  <fonts count="45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name val="Arial Cyr"/>
      <family val="0"/>
    </font>
    <font>
      <b/>
      <sz val="18"/>
      <name val="Times New Roman"/>
      <family val="1"/>
    </font>
    <font>
      <sz val="18"/>
      <color indexed="9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8" fillId="0" borderId="0" applyFont="0" applyFill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46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right" vertical="center" indent="2"/>
    </xf>
    <xf numFmtId="0" fontId="1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horizontal="left" wrapText="1" indent="1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49" fontId="21" fillId="0" borderId="0" xfId="0" applyNumberFormat="1" applyFont="1" applyFill="1" applyAlignment="1">
      <alignment vertical="center" wrapText="1"/>
    </xf>
    <xf numFmtId="0" fontId="21" fillId="0" borderId="0" xfId="0" applyFont="1" applyFill="1" applyAlignment="1">
      <alignment horizontal="left" vertical="center" wrapText="1" indent="1"/>
    </xf>
    <xf numFmtId="0" fontId="21" fillId="0" borderId="0" xfId="0" applyFont="1" applyFill="1" applyAlignment="1">
      <alignment vertical="center" wrapText="1"/>
    </xf>
    <xf numFmtId="0" fontId="21" fillId="0" borderId="11" xfId="0" applyFont="1" applyFill="1" applyBorder="1" applyAlignment="1">
      <alignment horizontal="left" vertical="center" wrapText="1" indent="1"/>
    </xf>
    <xf numFmtId="49" fontId="21" fillId="0" borderId="10" xfId="0" applyNumberFormat="1" applyFont="1" applyFill="1" applyBorder="1" applyAlignment="1">
      <alignment horizontal="center" wrapText="1"/>
    </xf>
    <xf numFmtId="0" fontId="21" fillId="0" borderId="10" xfId="0" applyNumberFormat="1" applyFont="1" applyFill="1" applyBorder="1" applyAlignment="1">
      <alignment horizontal="center" wrapText="1"/>
    </xf>
    <xf numFmtId="0" fontId="21" fillId="0" borderId="11" xfId="0" applyNumberFormat="1" applyFont="1" applyFill="1" applyBorder="1" applyAlignment="1">
      <alignment horizontal="center" wrapText="1"/>
    </xf>
    <xf numFmtId="49" fontId="17" fillId="0" borderId="12" xfId="34" applyNumberFormat="1" applyFont="1" applyFill="1" applyBorder="1" applyAlignment="1">
      <alignment horizontal="center" vertical="center" wrapText="1"/>
      <protection/>
    </xf>
    <xf numFmtId="173" fontId="17" fillId="0" borderId="12" xfId="34" applyNumberFormat="1" applyFont="1" applyFill="1" applyBorder="1" applyAlignment="1">
      <alignment horizontal="center" vertical="center" wrapText="1"/>
      <protection/>
    </xf>
    <xf numFmtId="173" fontId="17" fillId="0" borderId="11" xfId="34" applyNumberFormat="1" applyFont="1" applyFill="1" applyBorder="1" applyAlignment="1">
      <alignment horizontal="left" vertical="center" wrapText="1" indent="1"/>
      <protection/>
    </xf>
    <xf numFmtId="173" fontId="17" fillId="0" borderId="10" xfId="34" applyNumberFormat="1" applyFont="1" applyFill="1" applyBorder="1" applyAlignment="1">
      <alignment horizontal="center" vertical="center" wrapText="1"/>
      <protection/>
    </xf>
    <xf numFmtId="1" fontId="17" fillId="0" borderId="10" xfId="34" applyNumberFormat="1" applyFont="1" applyFill="1" applyBorder="1" applyAlignment="1">
      <alignment horizontal="center" vertical="center" wrapText="1"/>
      <protection/>
    </xf>
    <xf numFmtId="173" fontId="21" fillId="0" borderId="0" xfId="0" applyNumberFormat="1" applyFont="1" applyFill="1" applyAlignment="1">
      <alignment wrapText="1"/>
    </xf>
    <xf numFmtId="49" fontId="17" fillId="0" borderId="13" xfId="34" applyNumberFormat="1" applyFont="1" applyFill="1" applyBorder="1" applyAlignment="1">
      <alignment horizontal="center" vertical="center" wrapText="1"/>
      <protection/>
    </xf>
    <xf numFmtId="173" fontId="17" fillId="0" borderId="13" xfId="34" applyNumberFormat="1" applyFont="1" applyFill="1" applyBorder="1" applyAlignment="1">
      <alignment horizontal="center" vertical="center" wrapText="1"/>
      <protection/>
    </xf>
    <xf numFmtId="9" fontId="17" fillId="0" borderId="10" xfId="34" applyNumberFormat="1" applyFont="1" applyFill="1" applyBorder="1" applyAlignment="1">
      <alignment horizontal="center" vertical="center" wrapText="1"/>
      <protection/>
    </xf>
    <xf numFmtId="178" fontId="17" fillId="0" borderId="10" xfId="34" applyNumberFormat="1" applyFont="1" applyFill="1" applyBorder="1" applyAlignment="1">
      <alignment horizontal="center" vertical="center" wrapText="1"/>
      <protection/>
    </xf>
    <xf numFmtId="2" fontId="17" fillId="0" borderId="10" xfId="34" applyNumberFormat="1" applyFont="1" applyFill="1" applyBorder="1" applyAlignment="1">
      <alignment horizontal="center" vertical="center" wrapText="1"/>
      <protection/>
    </xf>
    <xf numFmtId="49" fontId="17" fillId="0" borderId="10" xfId="34" applyNumberFormat="1" applyFont="1" applyFill="1" applyBorder="1" applyAlignment="1">
      <alignment horizontal="center" vertical="center" wrapText="1"/>
      <protection/>
    </xf>
    <xf numFmtId="49" fontId="17" fillId="0" borderId="14" xfId="34" applyNumberFormat="1" applyFont="1" applyFill="1" applyBorder="1" applyAlignment="1">
      <alignment horizontal="center" vertical="center" wrapText="1"/>
      <protection/>
    </xf>
    <xf numFmtId="173" fontId="17" fillId="0" borderId="14" xfId="34" applyNumberFormat="1" applyFont="1" applyFill="1" applyBorder="1" applyAlignment="1">
      <alignment horizontal="center" vertical="center" wrapText="1"/>
      <protection/>
    </xf>
    <xf numFmtId="173" fontId="17" fillId="0" borderId="15" xfId="34" applyNumberFormat="1" applyFont="1" applyFill="1" applyBorder="1" applyAlignment="1">
      <alignment horizontal="left" vertical="center" wrapText="1" indent="1"/>
      <protection/>
    </xf>
    <xf numFmtId="49" fontId="21" fillId="0" borderId="12" xfId="0" applyNumberFormat="1" applyFont="1" applyFill="1" applyBorder="1" applyAlignment="1">
      <alignment vertical="center" wrapText="1"/>
    </xf>
    <xf numFmtId="0" fontId="19" fillId="0" borderId="10" xfId="34" applyFont="1" applyFill="1" applyBorder="1" applyAlignment="1">
      <alignment horizontal="center" vertical="center" wrapText="1"/>
      <protection/>
    </xf>
    <xf numFmtId="0" fontId="19" fillId="0" borderId="10" xfId="34" applyFont="1" applyFill="1" applyBorder="1" applyAlignment="1">
      <alignment horizontal="right" vertical="center" wrapText="1"/>
      <protection/>
    </xf>
    <xf numFmtId="0" fontId="19" fillId="0" borderId="10" xfId="34" applyFont="1" applyFill="1" applyBorder="1" applyAlignment="1">
      <alignment horizontal="center" wrapText="1"/>
      <protection/>
    </xf>
    <xf numFmtId="49" fontId="21" fillId="0" borderId="13" xfId="0" applyNumberFormat="1" applyFont="1" applyFill="1" applyBorder="1" applyAlignment="1">
      <alignment vertical="center" wrapText="1"/>
    </xf>
    <xf numFmtId="173" fontId="21" fillId="0" borderId="13" xfId="0" applyNumberFormat="1" applyFont="1" applyFill="1" applyBorder="1" applyAlignment="1">
      <alignment horizontal="left" vertical="center" wrapText="1" indent="1"/>
    </xf>
    <xf numFmtId="173" fontId="17" fillId="0" borderId="16" xfId="34" applyNumberFormat="1" applyFont="1" applyFill="1" applyBorder="1" applyAlignment="1">
      <alignment horizontal="center" vertical="center" wrapText="1"/>
      <protection/>
    </xf>
    <xf numFmtId="0" fontId="17" fillId="0" borderId="10" xfId="34" applyNumberFormat="1" applyFont="1" applyFill="1" applyBorder="1" applyAlignment="1">
      <alignment horizontal="center" vertical="center" wrapText="1"/>
      <protection/>
    </xf>
    <xf numFmtId="173" fontId="21" fillId="0" borderId="16" xfId="0" applyNumberFormat="1" applyFont="1" applyFill="1" applyBorder="1" applyAlignment="1">
      <alignment vertical="center" wrapText="1"/>
    </xf>
    <xf numFmtId="173" fontId="21" fillId="0" borderId="13" xfId="0" applyNumberFormat="1" applyFont="1" applyFill="1" applyBorder="1" applyAlignment="1">
      <alignment vertical="center" wrapText="1"/>
    </xf>
    <xf numFmtId="173" fontId="21" fillId="0" borderId="11" xfId="0" applyNumberFormat="1" applyFont="1" applyFill="1" applyBorder="1" applyAlignment="1">
      <alignment horizontal="left" vertical="center" wrapText="1" indent="1"/>
    </xf>
    <xf numFmtId="0" fontId="21" fillId="0" borderId="10" xfId="0" applyNumberFormat="1" applyFont="1" applyFill="1" applyBorder="1" applyAlignment="1">
      <alignment horizontal="center" vertical="center" wrapText="1"/>
    </xf>
    <xf numFmtId="173" fontId="21" fillId="0" borderId="10" xfId="0" applyNumberFormat="1" applyFont="1" applyFill="1" applyBorder="1" applyAlignment="1">
      <alignment horizontal="center" vertical="center" wrapText="1"/>
    </xf>
    <xf numFmtId="173" fontId="17" fillId="0" borderId="11" xfId="0" applyNumberFormat="1" applyFont="1" applyFill="1" applyBorder="1" applyAlignment="1">
      <alignment horizontal="left" vertical="center" wrapText="1" indent="1"/>
    </xf>
    <xf numFmtId="173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vertical="center" wrapText="1"/>
    </xf>
    <xf numFmtId="0" fontId="17" fillId="0" borderId="17" xfId="34" applyFont="1" applyFill="1" applyBorder="1" applyAlignment="1">
      <alignment horizontal="center" vertical="center" wrapText="1"/>
      <protection/>
    </xf>
    <xf numFmtId="0" fontId="17" fillId="0" borderId="12" xfId="34" applyFont="1" applyFill="1" applyBorder="1" applyAlignment="1">
      <alignment horizontal="center" vertical="center" wrapText="1"/>
      <protection/>
    </xf>
    <xf numFmtId="49" fontId="21" fillId="0" borderId="16" xfId="0" applyNumberFormat="1" applyFont="1" applyFill="1" applyBorder="1" applyAlignment="1">
      <alignment vertical="center" wrapText="1"/>
    </xf>
    <xf numFmtId="0" fontId="17" fillId="0" borderId="16" xfId="34" applyFont="1" applyFill="1" applyBorder="1" applyAlignment="1">
      <alignment horizontal="center" vertical="center" wrapText="1"/>
      <protection/>
    </xf>
    <xf numFmtId="0" fontId="19" fillId="0" borderId="13" xfId="34" applyFont="1" applyFill="1" applyBorder="1" applyAlignment="1">
      <alignment horizontal="center" vertical="center" wrapText="1"/>
      <protection/>
    </xf>
    <xf numFmtId="173" fontId="21" fillId="0" borderId="11" xfId="0" applyNumberFormat="1" applyFont="1" applyFill="1" applyBorder="1" applyAlignment="1">
      <alignment horizontal="center" vertical="center" wrapText="1"/>
    </xf>
    <xf numFmtId="173" fontId="21" fillId="0" borderId="18" xfId="0" applyNumberFormat="1" applyFont="1" applyFill="1" applyBorder="1" applyAlignment="1">
      <alignment vertical="center" wrapText="1"/>
    </xf>
    <xf numFmtId="173" fontId="21" fillId="0" borderId="14" xfId="0" applyNumberFormat="1" applyFont="1" applyFill="1" applyBorder="1" applyAlignment="1">
      <alignment vertical="center" wrapText="1"/>
    </xf>
    <xf numFmtId="173" fontId="21" fillId="0" borderId="12" xfId="0" applyNumberFormat="1" applyFont="1" applyFill="1" applyBorder="1" applyAlignment="1">
      <alignment vertical="center" wrapText="1"/>
    </xf>
    <xf numFmtId="173" fontId="21" fillId="0" borderId="0" xfId="0" applyNumberFormat="1" applyFont="1" applyFill="1" applyBorder="1" applyAlignment="1">
      <alignment horizontal="left" vertical="center" wrapText="1" indent="1"/>
    </xf>
    <xf numFmtId="173" fontId="21" fillId="0" borderId="12" xfId="0" applyNumberFormat="1" applyFont="1" applyFill="1" applyBorder="1" applyAlignment="1">
      <alignment horizontal="center" vertical="center" wrapText="1"/>
    </xf>
    <xf numFmtId="173" fontId="21" fillId="0" borderId="0" xfId="0" applyNumberFormat="1" applyFont="1" applyFill="1" applyBorder="1" applyAlignment="1">
      <alignment horizontal="left" wrapText="1" indent="1"/>
    </xf>
    <xf numFmtId="173" fontId="21" fillId="0" borderId="16" xfId="0" applyNumberFormat="1" applyFont="1" applyFill="1" applyBorder="1" applyAlignment="1">
      <alignment wrapText="1"/>
    </xf>
    <xf numFmtId="173" fontId="21" fillId="0" borderId="13" xfId="0" applyNumberFormat="1" applyFont="1" applyFill="1" applyBorder="1" applyAlignment="1">
      <alignment wrapText="1"/>
    </xf>
    <xf numFmtId="173" fontId="21" fillId="0" borderId="10" xfId="0" applyNumberFormat="1" applyFont="1" applyFill="1" applyBorder="1" applyAlignment="1">
      <alignment vertical="center" wrapText="1"/>
    </xf>
    <xf numFmtId="49" fontId="21" fillId="0" borderId="14" xfId="0" applyNumberFormat="1" applyFont="1" applyFill="1" applyBorder="1" applyAlignment="1">
      <alignment vertical="center" wrapText="1"/>
    </xf>
    <xf numFmtId="173" fontId="21" fillId="0" borderId="19" xfId="0" applyNumberFormat="1" applyFont="1" applyFill="1" applyBorder="1" applyAlignment="1">
      <alignment horizontal="left" vertical="center" wrapText="1" indent="1"/>
    </xf>
    <xf numFmtId="1" fontId="21" fillId="0" borderId="10" xfId="0" applyNumberFormat="1" applyFont="1" applyFill="1" applyBorder="1" applyAlignment="1">
      <alignment vertical="center" wrapText="1"/>
    </xf>
    <xf numFmtId="0" fontId="17" fillId="0" borderId="10" xfId="34" applyFont="1" applyFill="1" applyBorder="1" applyAlignment="1">
      <alignment horizontal="center" vertical="top" wrapText="1"/>
      <protection/>
    </xf>
    <xf numFmtId="173" fontId="17" fillId="0" borderId="10" xfId="34" applyNumberFormat="1" applyFont="1" applyFill="1" applyBorder="1" applyAlignment="1">
      <alignment horizontal="center" vertical="top" wrapText="1"/>
      <protection/>
    </xf>
    <xf numFmtId="0" fontId="17" fillId="0" borderId="10" xfId="34" applyFont="1" applyFill="1" applyBorder="1" applyAlignment="1">
      <alignment horizontal="center" vertical="center" wrapText="1"/>
      <protection/>
    </xf>
    <xf numFmtId="173" fontId="21" fillId="0" borderId="15" xfId="0" applyNumberFormat="1" applyFont="1" applyFill="1" applyBorder="1" applyAlignment="1">
      <alignment horizontal="left" vertical="center" wrapText="1" indent="1"/>
    </xf>
    <xf numFmtId="49" fontId="21" fillId="0" borderId="10" xfId="0" applyNumberFormat="1" applyFont="1" applyFill="1" applyBorder="1" applyAlignment="1">
      <alignment vertical="center" wrapText="1"/>
    </xf>
    <xf numFmtId="173" fontId="21" fillId="0" borderId="20" xfId="0" applyNumberFormat="1" applyFont="1" applyFill="1" applyBorder="1" applyAlignment="1">
      <alignment horizontal="left" vertical="center" wrapText="1" indent="1"/>
    </xf>
    <xf numFmtId="173" fontId="21" fillId="0" borderId="21" xfId="0" applyNumberFormat="1" applyFont="1" applyFill="1" applyBorder="1" applyAlignment="1">
      <alignment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173" fontId="21" fillId="0" borderId="14" xfId="0" applyNumberFormat="1" applyFont="1" applyFill="1" applyBorder="1" applyAlignment="1">
      <alignment horizontal="center" vertical="center" wrapText="1"/>
    </xf>
    <xf numFmtId="173" fontId="21" fillId="0" borderId="10" xfId="0" applyNumberFormat="1" applyFont="1" applyFill="1" applyBorder="1" applyAlignment="1">
      <alignment horizontal="right" vertical="center" wrapText="1"/>
    </xf>
    <xf numFmtId="0" fontId="17" fillId="0" borderId="17" xfId="34" applyFont="1" applyFill="1" applyBorder="1" applyAlignment="1">
      <alignment horizontal="center" vertical="top" wrapText="1"/>
      <protection/>
    </xf>
    <xf numFmtId="0" fontId="17" fillId="0" borderId="12" xfId="34" applyFont="1" applyFill="1" applyBorder="1" applyAlignment="1">
      <alignment horizontal="center" vertical="top" wrapText="1"/>
      <protection/>
    </xf>
    <xf numFmtId="173" fontId="17" fillId="0" borderId="11" xfId="34" applyNumberFormat="1" applyFont="1" applyFill="1" applyBorder="1" applyAlignment="1">
      <alignment horizontal="left" vertical="top" wrapText="1"/>
      <protection/>
    </xf>
    <xf numFmtId="1" fontId="17" fillId="0" borderId="10" xfId="34" applyNumberFormat="1" applyFont="1" applyFill="1" applyBorder="1" applyAlignment="1">
      <alignment horizontal="center" vertical="top" wrapText="1"/>
      <protection/>
    </xf>
    <xf numFmtId="173" fontId="21" fillId="0" borderId="0" xfId="0" applyNumberFormat="1" applyFont="1" applyFill="1" applyBorder="1" applyAlignment="1">
      <alignment wrapText="1"/>
    </xf>
    <xf numFmtId="173" fontId="21" fillId="0" borderId="14" xfId="0" applyNumberFormat="1" applyFont="1" applyFill="1" applyBorder="1" applyAlignment="1">
      <alignment horizontal="right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1" fontId="21" fillId="0" borderId="14" xfId="0" applyNumberFormat="1" applyFont="1" applyFill="1" applyBorder="1" applyAlignment="1">
      <alignment horizontal="center" vertical="center" wrapText="1"/>
    </xf>
    <xf numFmtId="173" fontId="17" fillId="0" borderId="22" xfId="34" applyNumberFormat="1" applyFont="1" applyFill="1" applyBorder="1" applyAlignment="1">
      <alignment horizontal="center" vertical="center" wrapText="1"/>
      <protection/>
    </xf>
    <xf numFmtId="173" fontId="21" fillId="0" borderId="23" xfId="0" applyNumberFormat="1" applyFont="1" applyFill="1" applyBorder="1" applyAlignment="1">
      <alignment vertical="center" wrapText="1"/>
    </xf>
    <xf numFmtId="0" fontId="17" fillId="0" borderId="11" xfId="34" applyFont="1" applyFill="1" applyBorder="1" applyAlignment="1">
      <alignment horizontal="left" vertical="center" wrapText="1" indent="1"/>
      <protection/>
    </xf>
    <xf numFmtId="173" fontId="21" fillId="0" borderId="14" xfId="0" applyNumberFormat="1" applyFont="1" applyFill="1" applyBorder="1" applyAlignment="1">
      <alignment horizontal="left" vertical="center" wrapText="1" indent="1"/>
    </xf>
    <xf numFmtId="173" fontId="21" fillId="0" borderId="15" xfId="0" applyNumberFormat="1" applyFont="1" applyFill="1" applyBorder="1" applyAlignment="1">
      <alignment vertical="center" wrapText="1"/>
    </xf>
    <xf numFmtId="173" fontId="21" fillId="0" borderId="12" xfId="0" applyNumberFormat="1" applyFont="1" applyFill="1" applyBorder="1" applyAlignment="1">
      <alignment horizontal="left" wrapText="1" indent="1"/>
    </xf>
    <xf numFmtId="173" fontId="21" fillId="0" borderId="17" xfId="0" applyNumberFormat="1" applyFont="1" applyFill="1" applyBorder="1" applyAlignment="1">
      <alignment wrapText="1"/>
    </xf>
    <xf numFmtId="173" fontId="21" fillId="0" borderId="12" xfId="0" applyNumberFormat="1" applyFont="1" applyFill="1" applyBorder="1" applyAlignment="1">
      <alignment wrapText="1"/>
    </xf>
    <xf numFmtId="173" fontId="21" fillId="0" borderId="10" xfId="0" applyNumberFormat="1" applyFont="1" applyFill="1" applyBorder="1" applyAlignment="1">
      <alignment horizontal="left" vertical="center" wrapText="1" indent="1"/>
    </xf>
    <xf numFmtId="9" fontId="21" fillId="0" borderId="10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vertical="top" wrapText="1"/>
    </xf>
    <xf numFmtId="173" fontId="22" fillId="0" borderId="24" xfId="0" applyNumberFormat="1" applyFont="1" applyFill="1" applyBorder="1" applyAlignment="1">
      <alignment horizontal="left" vertical="top" wrapText="1" indent="1"/>
    </xf>
    <xf numFmtId="173" fontId="21" fillId="0" borderId="17" xfId="0" applyNumberFormat="1" applyFont="1" applyFill="1" applyBorder="1" applyAlignment="1">
      <alignment vertical="top" wrapText="1"/>
    </xf>
    <xf numFmtId="173" fontId="21" fillId="0" borderId="12" xfId="0" applyNumberFormat="1" applyFont="1" applyFill="1" applyBorder="1" applyAlignment="1">
      <alignment vertical="top" wrapText="1"/>
    </xf>
    <xf numFmtId="0" fontId="17" fillId="0" borderId="11" xfId="33" applyFont="1" applyFill="1" applyBorder="1" applyAlignment="1">
      <alignment horizontal="left" vertical="top" wrapText="1" indent="1"/>
      <protection/>
    </xf>
    <xf numFmtId="173" fontId="21" fillId="0" borderId="0" xfId="0" applyNumberFormat="1" applyFont="1" applyFill="1" applyAlignment="1">
      <alignment vertical="top" wrapText="1"/>
    </xf>
    <xf numFmtId="173" fontId="21" fillId="0" borderId="19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vertical="center" wrapText="1"/>
    </xf>
    <xf numFmtId="173" fontId="21" fillId="0" borderId="0" xfId="0" applyNumberFormat="1" applyFont="1" applyFill="1" applyBorder="1" applyAlignment="1">
      <alignment horizontal="center" wrapText="1"/>
    </xf>
    <xf numFmtId="173" fontId="21" fillId="0" borderId="0" xfId="0" applyNumberFormat="1" applyFont="1" applyFill="1" applyBorder="1" applyAlignment="1">
      <alignment horizontal="right" wrapText="1"/>
    </xf>
    <xf numFmtId="173" fontId="20" fillId="0" borderId="0" xfId="0" applyNumberFormat="1" applyFont="1" applyFill="1" applyBorder="1" applyAlignment="1">
      <alignment horizontal="right" wrapText="1"/>
    </xf>
    <xf numFmtId="2" fontId="21" fillId="0" borderId="0" xfId="0" applyNumberFormat="1" applyFont="1" applyFill="1" applyBorder="1" applyAlignment="1">
      <alignment horizontal="right" wrapText="1"/>
    </xf>
    <xf numFmtId="49" fontId="21" fillId="0" borderId="0" xfId="0" applyNumberFormat="1" applyFont="1" applyFill="1" applyBorder="1" applyAlignment="1">
      <alignment vertical="top" wrapText="1"/>
    </xf>
    <xf numFmtId="49" fontId="21" fillId="0" borderId="0" xfId="0" applyNumberFormat="1" applyFont="1" applyFill="1" applyBorder="1" applyAlignment="1">
      <alignment wrapText="1"/>
    </xf>
    <xf numFmtId="173" fontId="21" fillId="0" borderId="0" xfId="0" applyNumberFormat="1" applyFont="1" applyFill="1" applyAlignment="1">
      <alignment horizontal="left" wrapText="1" indent="1"/>
    </xf>
    <xf numFmtId="173" fontId="21" fillId="0" borderId="0" xfId="0" applyNumberFormat="1" applyFont="1" applyFill="1" applyAlignment="1">
      <alignment horizontal="center" wrapText="1"/>
    </xf>
    <xf numFmtId="173" fontId="21" fillId="0" borderId="0" xfId="0" applyNumberFormat="1" applyFont="1" applyFill="1" applyAlignment="1">
      <alignment horizontal="right" wrapText="1"/>
    </xf>
    <xf numFmtId="4" fontId="17" fillId="0" borderId="10" xfId="34" applyNumberFormat="1" applyFont="1" applyFill="1" applyBorder="1" applyAlignment="1">
      <alignment horizontal="center" vertical="center" wrapText="1"/>
      <protection/>
    </xf>
    <xf numFmtId="175" fontId="17" fillId="0" borderId="10" xfId="34" applyNumberFormat="1" applyFont="1" applyFill="1" applyBorder="1" applyAlignment="1">
      <alignment horizontal="right" vertical="top" wrapText="1"/>
      <protection/>
    </xf>
    <xf numFmtId="175" fontId="17" fillId="0" borderId="10" xfId="34" applyNumberFormat="1" applyFont="1" applyFill="1" applyBorder="1" applyAlignment="1">
      <alignment horizontal="center" vertical="top" wrapText="1"/>
      <protection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2" fillId="0" borderId="0" xfId="0" applyFont="1" applyFill="1" applyAlignment="1">
      <alignment horizont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 indent="1"/>
    </xf>
    <xf numFmtId="0" fontId="21" fillId="0" borderId="10" xfId="0" applyFont="1" applyFill="1" applyBorder="1" applyAlignment="1">
      <alignment horizontal="center" vertical="center" wrapText="1"/>
    </xf>
    <xf numFmtId="173" fontId="21" fillId="0" borderId="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3" fontId="17" fillId="0" borderId="14" xfId="0" applyNumberFormat="1" applyFont="1" applyFill="1" applyBorder="1" applyAlignment="1">
      <alignment horizontal="center" vertical="center" wrapText="1"/>
    </xf>
    <xf numFmtId="173" fontId="17" fillId="0" borderId="10" xfId="34" applyNumberFormat="1" applyFont="1" applyFill="1" applyBorder="1" applyAlignment="1">
      <alignment horizontal="left" vertical="top" wrapText="1"/>
      <protection/>
    </xf>
    <xf numFmtId="173" fontId="17" fillId="0" borderId="10" xfId="34" applyNumberFormat="1" applyFont="1" applyFill="1" applyBorder="1" applyAlignment="1">
      <alignment horizontal="left" vertical="center" wrapText="1" indent="1"/>
      <protection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13" xfId="34" applyFont="1" applyFill="1" applyBorder="1" applyAlignment="1">
      <alignment horizontal="left" vertical="center" wrapText="1" indent="1"/>
      <protection/>
    </xf>
    <xf numFmtId="173" fontId="17" fillId="0" borderId="13" xfId="34" applyNumberFormat="1" applyFont="1" applyFill="1" applyBorder="1" applyAlignment="1">
      <alignment horizontal="left" vertical="center" wrapText="1" indent="2"/>
      <protection/>
    </xf>
    <xf numFmtId="0" fontId="19" fillId="0" borderId="16" xfId="34" applyFont="1" applyFill="1" applyBorder="1" applyAlignment="1">
      <alignment horizontal="center" vertical="center" wrapText="1"/>
      <protection/>
    </xf>
    <xf numFmtId="173" fontId="21" fillId="0" borderId="16" xfId="0" applyNumberFormat="1" applyFont="1" applyFill="1" applyBorder="1" applyAlignment="1">
      <alignment horizontal="left" vertical="center" wrapText="1" indent="1"/>
    </xf>
    <xf numFmtId="0" fontId="12" fillId="0" borderId="12" xfId="0" applyFont="1" applyBorder="1" applyAlignment="1">
      <alignment horizontal="center" vertical="center" wrapText="1"/>
    </xf>
    <xf numFmtId="0" fontId="14" fillId="0" borderId="10" xfId="35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25" fillId="0" borderId="10" xfId="35" applyFont="1" applyFill="1" applyBorder="1" applyAlignment="1">
      <alignment horizontal="center" vertical="center" wrapText="1"/>
      <protection/>
    </xf>
    <xf numFmtId="173" fontId="15" fillId="0" borderId="11" xfId="34" applyNumberFormat="1" applyFont="1" applyFill="1" applyBorder="1" applyAlignment="1">
      <alignment horizontal="left" vertical="center" wrapText="1" indent="1"/>
      <protection/>
    </xf>
    <xf numFmtId="0" fontId="0" fillId="0" borderId="0" xfId="0" applyAlignment="1">
      <alignment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173" fontId="1" fillId="0" borderId="11" xfId="34" applyNumberFormat="1" applyFont="1" applyFill="1" applyBorder="1" applyAlignment="1">
      <alignment horizontal="left" vertical="center" wrapText="1" indent="1"/>
      <protection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25" fillId="0" borderId="21" xfId="35" applyFont="1" applyFill="1" applyBorder="1" applyAlignment="1">
      <alignment vertical="center" wrapText="1"/>
      <protection/>
    </xf>
    <xf numFmtId="0" fontId="25" fillId="0" borderId="20" xfId="35" applyFont="1" applyFill="1" applyBorder="1" applyAlignment="1">
      <alignment vertical="center" wrapText="1"/>
      <protection/>
    </xf>
    <xf numFmtId="0" fontId="25" fillId="0" borderId="11" xfId="35" applyFont="1" applyFill="1" applyBorder="1" applyAlignment="1">
      <alignment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172" fontId="1" fillId="24" borderId="10" xfId="0" applyNumberFormat="1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center" vertical="center" wrapText="1"/>
    </xf>
    <xf numFmtId="172" fontId="1" fillId="24" borderId="10" xfId="0" applyNumberFormat="1" applyFont="1" applyFill="1" applyBorder="1" applyAlignment="1">
      <alignment horizontal="center" vertical="center" wrapText="1"/>
    </xf>
    <xf numFmtId="0" fontId="16" fillId="24" borderId="10" xfId="35" applyFont="1" applyFill="1" applyBorder="1" applyAlignment="1">
      <alignment horizontal="left" vertical="top" wrapText="1"/>
      <protection/>
    </xf>
    <xf numFmtId="0" fontId="1" fillId="24" borderId="10" xfId="0" applyFont="1" applyFill="1" applyBorder="1" applyAlignment="1">
      <alignment horizontal="left" vertical="center" wrapText="1"/>
    </xf>
    <xf numFmtId="0" fontId="12" fillId="24" borderId="0" xfId="0" applyFont="1" applyFill="1" applyAlignment="1">
      <alignment horizontal="center" vertical="center"/>
    </xf>
    <xf numFmtId="49" fontId="1" fillId="24" borderId="13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12" fillId="24" borderId="0" xfId="0" applyFont="1" applyFill="1" applyAlignment="1">
      <alignment/>
    </xf>
    <xf numFmtId="0" fontId="4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49" fontId="4" fillId="24" borderId="0" xfId="0" applyNumberFormat="1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/>
    </xf>
    <xf numFmtId="0" fontId="3" fillId="24" borderId="19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4" fontId="24" fillId="24" borderId="0" xfId="0" applyNumberFormat="1" applyFont="1" applyFill="1" applyAlignment="1">
      <alignment/>
    </xf>
    <xf numFmtId="0" fontId="24" fillId="24" borderId="0" xfId="0" applyFont="1" applyFill="1" applyAlignment="1">
      <alignment/>
    </xf>
    <xf numFmtId="172" fontId="0" fillId="24" borderId="0" xfId="0" applyNumberFormat="1" applyFill="1" applyAlignment="1">
      <alignment/>
    </xf>
    <xf numFmtId="0" fontId="12" fillId="24" borderId="0" xfId="0" applyFont="1" applyFill="1" applyBorder="1" applyAlignment="1">
      <alignment horizontal="center" vertical="center"/>
    </xf>
    <xf numFmtId="0" fontId="25" fillId="0" borderId="10" xfId="35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25" fillId="0" borderId="20" xfId="35" applyFont="1" applyFill="1" applyBorder="1" applyAlignment="1">
      <alignment horizontal="left" vertical="center" wrapText="1"/>
      <protection/>
    </xf>
    <xf numFmtId="0" fontId="15" fillId="0" borderId="10" xfId="35" applyFont="1" applyFill="1" applyBorder="1" applyAlignment="1">
      <alignment horizontal="left" vertical="center" wrapText="1"/>
      <protection/>
    </xf>
    <xf numFmtId="0" fontId="12" fillId="24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24" borderId="12" xfId="0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0" xfId="46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1" fillId="0" borderId="30" xfId="0" applyFont="1" applyBorder="1" applyAlignment="1">
      <alignment horizontal="center" vertical="center" wrapText="1"/>
    </xf>
    <xf numFmtId="0" fontId="25" fillId="0" borderId="33" xfId="35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9" fillId="0" borderId="12" xfId="34" applyFont="1" applyFill="1" applyBorder="1" applyAlignment="1">
      <alignment horizontal="left" vertical="center" wrapText="1" indent="1"/>
      <protection/>
    </xf>
    <xf numFmtId="0" fontId="19" fillId="0" borderId="13" xfId="34" applyFont="1" applyFill="1" applyBorder="1" applyAlignment="1">
      <alignment horizontal="left" vertical="center" wrapText="1" indent="1"/>
      <protection/>
    </xf>
    <xf numFmtId="173" fontId="21" fillId="0" borderId="0" xfId="0" applyNumberFormat="1" applyFont="1" applyFill="1" applyBorder="1" applyAlignment="1">
      <alignment horizontal="left" vertical="top" wrapText="1" indent="1"/>
    </xf>
    <xf numFmtId="0" fontId="22" fillId="0" borderId="0" xfId="0" applyFont="1" applyFill="1" applyAlignment="1">
      <alignment horizontal="center" wrapText="1"/>
    </xf>
    <xf numFmtId="0" fontId="22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173" fontId="21" fillId="0" borderId="0" xfId="0" applyNumberFormat="1" applyFont="1" applyFill="1" applyBorder="1" applyAlignment="1">
      <alignment horizontal="left" vertical="top" wrapText="1"/>
    </xf>
    <xf numFmtId="0" fontId="25" fillId="0" borderId="34" xfId="35" applyFont="1" applyFill="1" applyBorder="1" applyAlignment="1">
      <alignment horizontal="center" vertical="center" wrapText="1"/>
      <protection/>
    </xf>
    <xf numFmtId="0" fontId="25" fillId="0" borderId="35" xfId="35" applyFont="1" applyFill="1" applyBorder="1" applyAlignment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 indent="1"/>
    </xf>
    <xf numFmtId="0" fontId="21" fillId="0" borderId="12" xfId="0" applyFont="1" applyFill="1" applyBorder="1" applyAlignment="1">
      <alignment horizontal="left" vertical="center" wrapText="1" indent="1"/>
    </xf>
    <xf numFmtId="173" fontId="21" fillId="0" borderId="0" xfId="0" applyNumberFormat="1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center" vertical="center" wrapText="1"/>
    </xf>
    <xf numFmtId="173" fontId="19" fillId="0" borderId="12" xfId="34" applyNumberFormat="1" applyFont="1" applyFill="1" applyBorder="1" applyAlignment="1">
      <alignment horizontal="left" vertical="center" wrapText="1" indent="1"/>
      <protection/>
    </xf>
    <xf numFmtId="173" fontId="19" fillId="0" borderId="13" xfId="34" applyNumberFormat="1" applyFont="1" applyFill="1" applyBorder="1" applyAlignment="1">
      <alignment horizontal="left" vertical="center" wrapText="1" indent="1"/>
      <protection/>
    </xf>
    <xf numFmtId="0" fontId="19" fillId="0" borderId="17" xfId="34" applyFont="1" applyFill="1" applyBorder="1" applyAlignment="1">
      <alignment horizontal="left" vertical="center" wrapText="1" indent="1"/>
      <protection/>
    </xf>
    <xf numFmtId="0" fontId="19" fillId="0" borderId="16" xfId="34" applyFont="1" applyFill="1" applyBorder="1" applyAlignment="1">
      <alignment horizontal="left" vertical="center" wrapText="1" indent="1"/>
      <protection/>
    </xf>
    <xf numFmtId="0" fontId="19" fillId="0" borderId="10" xfId="34" applyFont="1" applyFill="1" applyBorder="1" applyAlignment="1">
      <alignment horizontal="left" vertical="top" wrapText="1" indent="1"/>
      <protection/>
    </xf>
    <xf numFmtId="0" fontId="19" fillId="0" borderId="12" xfId="34" applyFont="1" applyFill="1" applyBorder="1" applyAlignment="1">
      <alignment horizontal="left" vertical="top" wrapText="1" indent="1"/>
      <protection/>
    </xf>
    <xf numFmtId="0" fontId="19" fillId="0" borderId="13" xfId="34" applyFont="1" applyFill="1" applyBorder="1" applyAlignment="1">
      <alignment horizontal="left" vertical="top" wrapText="1" indent="1"/>
      <protection/>
    </xf>
    <xf numFmtId="0" fontId="19" fillId="0" borderId="14" xfId="34" applyFont="1" applyFill="1" applyBorder="1" applyAlignment="1">
      <alignment horizontal="left" vertical="top" wrapText="1" indent="1"/>
      <protection/>
    </xf>
    <xf numFmtId="0" fontId="1" fillId="0" borderId="3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  <xf numFmtId="0" fontId="1" fillId="24" borderId="2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5" fillId="0" borderId="12" xfId="35" applyFont="1" applyFill="1" applyBorder="1" applyAlignment="1">
      <alignment horizontal="left" vertical="center" wrapText="1"/>
      <protection/>
    </xf>
    <xf numFmtId="0" fontId="15" fillId="0" borderId="13" xfId="35" applyFont="1" applyFill="1" applyBorder="1" applyAlignment="1">
      <alignment horizontal="left" vertical="center" wrapText="1"/>
      <protection/>
    </xf>
    <xf numFmtId="0" fontId="15" fillId="0" borderId="14" xfId="35" applyFont="1" applyFill="1" applyBorder="1" applyAlignment="1">
      <alignment horizontal="left" vertical="center" wrapText="1"/>
      <protection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5" fillId="0" borderId="12" xfId="35" applyFont="1" applyFill="1" applyBorder="1" applyAlignment="1">
      <alignment horizontal="left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4" xfId="33"/>
    <cellStyle name="Normal 5" xfId="34"/>
    <cellStyle name="Normal 5_Вариант изменений апрель 2012" xfId="35"/>
    <cellStyle name="Percent 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2705100</xdr:colOff>
      <xdr:row>0</xdr:row>
      <xdr:rowOff>28575</xdr:rowOff>
    </xdr:from>
    <xdr:to>
      <xdr:col>6</xdr:col>
      <xdr:colOff>476250</xdr:colOff>
      <xdr:row>8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28950" y="28575"/>
          <a:ext cx="3962400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Приложение № 1
к муниципальной программе «Энергосбережение и повышение энергетической эффективности
  Романовского сельского поселения 2014-2017 г» 
утвержденной постановлением администрации Романовского сельского поселения
от 14.02.2014 года № 13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2162175</xdr:colOff>
      <xdr:row>0</xdr:row>
      <xdr:rowOff>152400</xdr:rowOff>
    </xdr:from>
    <xdr:to>
      <xdr:col>7</xdr:col>
      <xdr:colOff>1209675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34275" y="152400"/>
          <a:ext cx="3933825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Приложение № 2
к муниципальной программе «Энергосбережение и повышение энергетической эффективности
  Романовского сельского поселения 2014-2017г» 
утвержденной постановлением администрации Романовского сельского поселения
от 14.02.2014 года № 13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0</xdr:row>
      <xdr:rowOff>161925</xdr:rowOff>
    </xdr:from>
    <xdr:to>
      <xdr:col>6</xdr:col>
      <xdr:colOff>2466975</xdr:colOff>
      <xdr:row>7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05425" y="161925"/>
          <a:ext cx="3886200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Приложение № 3
к муниципальной программе «Энергосбережение и повышение энергетической эффективности
  Романовского сельского поселения 2014-2017г» 
утвержденной постановлением администрации Романовского сельского поселения
от 14.02.2014 года № 13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2543175</xdr:colOff>
      <xdr:row>0</xdr:row>
      <xdr:rowOff>114300</xdr:rowOff>
    </xdr:from>
    <xdr:to>
      <xdr:col>4</xdr:col>
      <xdr:colOff>1781175</xdr:colOff>
      <xdr:row>7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95875" y="114300"/>
          <a:ext cx="4048125" cy="1752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Приложение № 4
к муниципальной программе «Энергосбережение и повышение энергетической эффективности
  Романовского сельского поселения 2014-2017 г» 
утвержденной постановлением администрации Романовского сельского поселения
от 14.02.2014 года № 13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133350</xdr:rowOff>
    </xdr:from>
    <xdr:to>
      <xdr:col>10</xdr:col>
      <xdr:colOff>476250</xdr:colOff>
      <xdr:row>7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57825" y="133350"/>
          <a:ext cx="311467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№ 5
к муниципальной программе «Энергосбережение и повышение энергетической эффективности
  Романовского сельского поселения 2014-2017 г» 
утвержденной постановлением администрации Романовского сельского поселения
от 14.02.2014 года № 13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1019175</xdr:colOff>
      <xdr:row>0</xdr:row>
      <xdr:rowOff>66675</xdr:rowOff>
    </xdr:from>
    <xdr:to>
      <xdr:col>11</xdr:col>
      <xdr:colOff>733425</xdr:colOff>
      <xdr:row>4</xdr:row>
      <xdr:rowOff>857250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0" y="66675"/>
          <a:ext cx="4057650" cy="1743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Приложение № 6
к муниципальной программе «Энергосбережение и повышение энергетической эффективности
  Романовского сельского поселения 2014-2017 г» 
утвержденной постановлением администрации Романовского сельского поселения
от 14.02.2014 года № 13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2324100</xdr:colOff>
      <xdr:row>0</xdr:row>
      <xdr:rowOff>76200</xdr:rowOff>
    </xdr:from>
    <xdr:to>
      <xdr:col>8</xdr:col>
      <xdr:colOff>0</xdr:colOff>
      <xdr:row>6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24475" y="76200"/>
          <a:ext cx="4200525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Приложение № 7
к муниципальной программе «Энергосбережение и повышение энергетической эффективности
  Романовского сельского поселения 2014-2017 г» 
утвержденной постановлением администрации Романовского сельского поселения
от 14.02.2014 года № 13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114300</xdr:rowOff>
    </xdr:from>
    <xdr:to>
      <xdr:col>10</xdr:col>
      <xdr:colOff>504825</xdr:colOff>
      <xdr:row>10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81500" y="114300"/>
          <a:ext cx="3800475" cy="1933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Приложение № 8
к муниципальной программе «Энергосбережение и повышение энергетической эффективности
  Романовского сельского поселения 2014-2017г» 
утвержденной постановлением администрации Романовского сельского поселения
от 14.02.2014 года № 13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352425</xdr:colOff>
      <xdr:row>0</xdr:row>
      <xdr:rowOff>114300</xdr:rowOff>
    </xdr:from>
    <xdr:ext cx="4638675" cy="2009775"/>
    <xdr:sp>
      <xdr:nvSpPr>
        <xdr:cNvPr id="1" name="TextBox 1"/>
        <xdr:cNvSpPr txBox="1">
          <a:spLocks noChangeArrowheads="1"/>
        </xdr:cNvSpPr>
      </xdr:nvSpPr>
      <xdr:spPr>
        <a:xfrm>
          <a:off x="5867400" y="114300"/>
          <a:ext cx="46386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Приложение № 9
к муниципальной программе «Энергосбережение и повышение энергетической эффективности
  Романовского сельского поселения 2014-2017г» 
утвержденной постановлением администрации Романовского сельского поселения
от 14.02.2014 года № 13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\&#1056;&#1072;&#1073;&#1086;&#1095;&#1072;&#1103;%20&#1087;&#1072;&#1087;&#1082;&#1072;\&#1069;&#1085;&#1077;&#1088;&#1075;&#1086;&#1101;&#1073;&#1077;&#1088;&#1077;&#1078;&#1077;&#1085;&#1080;&#1077;\&#1055;&#1088;&#1086;&#1075;&#1088;&#1072;&#1084;&#1084;&#1072;%20&#1069;&#1069;&#1069;%20&#1041;&#1086;&#1083;&#1100;&#1096;&#1086;&#1081;%20&#1082;&#1072;&#1084;&#1077;&#1085;&#1100;%203\&#1044;&#1062;&#1055;%20&#1069;&#1057;&#1041;%20&#1082;&#1085;&#1080;&#1075;&#1072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 орг.11"/>
      <sheetName val="Исх. 1 эт 15.1"/>
      <sheetName val="Исх 2 эт 16.1"/>
      <sheetName val="Показ 1 эт 15"/>
      <sheetName val="Показ 2 эт 16"/>
      <sheetName val="П1 тепло"/>
      <sheetName val="П 2 вода"/>
      <sheetName val="П 3 электро "/>
      <sheetName val="П 4 БУ"/>
      <sheetName val="Прил 7.1"/>
      <sheetName val="Прил 7.2"/>
      <sheetName val="Прил 7.3"/>
      <sheetName val="Прил 7.4"/>
      <sheetName val="П 5 жилье"/>
      <sheetName val="П 8 пропаганда"/>
      <sheetName val="П 9 орг"/>
      <sheetName val="6 ээ кв"/>
      <sheetName val="П 7 тр-т"/>
      <sheetName val="Свод 10"/>
      <sheetName val="Наши индик 14"/>
      <sheetName val="Фин 12"/>
      <sheetName val="График 13"/>
    </sheetNames>
    <sheetDataSet>
      <sheetData sheetId="1">
        <row r="72">
          <cell r="I72">
            <v>80623839.43329398</v>
          </cell>
          <cell r="J72">
            <v>80623839.43329398</v>
          </cell>
          <cell r="K72">
            <v>80623839.43329398</v>
          </cell>
          <cell r="L72">
            <v>80623839.43329398</v>
          </cell>
          <cell r="M72">
            <v>80623839.43329398</v>
          </cell>
          <cell r="N72">
            <v>80623839.43329398</v>
          </cell>
          <cell r="O72">
            <v>80623839.43329398</v>
          </cell>
        </row>
        <row r="79">
          <cell r="I79">
            <v>169928</v>
          </cell>
          <cell r="J79">
            <v>164830.16</v>
          </cell>
          <cell r="K79">
            <v>159885.25519999999</v>
          </cell>
          <cell r="L79">
            <v>155088.697544</v>
          </cell>
          <cell r="M79">
            <v>150436.03661768</v>
          </cell>
          <cell r="N79">
            <v>145922.95551914957</v>
          </cell>
          <cell r="O79">
            <v>141545.26685357507</v>
          </cell>
          <cell r="P79">
            <v>137298.9088479678</v>
          </cell>
        </row>
        <row r="83">
          <cell r="I83">
            <v>3007000</v>
          </cell>
          <cell r="J83">
            <v>2916790</v>
          </cell>
          <cell r="K83">
            <v>2829286.3</v>
          </cell>
          <cell r="L83">
            <v>2744407.7109999997</v>
          </cell>
          <cell r="M83">
            <v>2662075.47967</v>
          </cell>
          <cell r="N83">
            <v>2582213.2152798995</v>
          </cell>
          <cell r="O83">
            <v>2504746.8188215024</v>
          </cell>
          <cell r="P83">
            <v>2429604.4142568572</v>
          </cell>
        </row>
      </sheetData>
      <sheetData sheetId="18">
        <row r="30">
          <cell r="B30">
            <v>138792.1</v>
          </cell>
          <cell r="C30">
            <v>0</v>
          </cell>
          <cell r="D30">
            <v>39956.7</v>
          </cell>
          <cell r="E30">
            <v>20871.8</v>
          </cell>
          <cell r="F30">
            <v>21704.8</v>
          </cell>
          <cell r="G30">
            <v>21483.8</v>
          </cell>
          <cell r="I30">
            <v>34775</v>
          </cell>
        </row>
        <row r="31">
          <cell r="C31">
            <v>4000</v>
          </cell>
          <cell r="D31">
            <v>2000</v>
          </cell>
          <cell r="E31">
            <v>10100</v>
          </cell>
          <cell r="F31">
            <v>10023.1</v>
          </cell>
          <cell r="G31">
            <v>23760</v>
          </cell>
          <cell r="H31">
            <v>49883.1</v>
          </cell>
        </row>
        <row r="32">
          <cell r="C32">
            <v>8841.310000000001</v>
          </cell>
          <cell r="D32">
            <v>22141.309999999998</v>
          </cell>
          <cell r="E32">
            <v>7638.81</v>
          </cell>
          <cell r="F32">
            <v>7323.81</v>
          </cell>
          <cell r="G32">
            <v>4487.81</v>
          </cell>
          <cell r="H32">
            <v>50433.05</v>
          </cell>
        </row>
        <row r="33">
          <cell r="B33">
            <v>939297.8</v>
          </cell>
          <cell r="C33">
            <v>12841.310000000001</v>
          </cell>
          <cell r="D33">
            <v>64098.01</v>
          </cell>
          <cell r="E33">
            <v>38610.61</v>
          </cell>
          <cell r="F33">
            <v>39051.71</v>
          </cell>
          <cell r="G33">
            <v>49731.61</v>
          </cell>
          <cell r="H33">
            <v>204333.25</v>
          </cell>
        </row>
        <row r="41">
          <cell r="C41">
            <v>0</v>
          </cell>
          <cell r="I41">
            <v>218750.94</v>
          </cell>
        </row>
        <row r="52">
          <cell r="I52">
            <v>149175</v>
          </cell>
        </row>
        <row r="53">
          <cell r="C53">
            <v>720</v>
          </cell>
          <cell r="D53">
            <v>1200</v>
          </cell>
          <cell r="E53">
            <v>31934</v>
          </cell>
          <cell r="F53">
            <v>32728</v>
          </cell>
          <cell r="G53">
            <v>32728</v>
          </cell>
          <cell r="H53">
            <v>99310</v>
          </cell>
        </row>
        <row r="54">
          <cell r="C54">
            <v>5600</v>
          </cell>
          <cell r="D54">
            <v>8500</v>
          </cell>
          <cell r="E54">
            <v>22730</v>
          </cell>
          <cell r="F54">
            <v>33266</v>
          </cell>
          <cell r="G54">
            <v>33266</v>
          </cell>
          <cell r="H54">
            <v>103362</v>
          </cell>
        </row>
        <row r="55">
          <cell r="C55">
            <v>6320</v>
          </cell>
          <cell r="D55">
            <v>9700</v>
          </cell>
          <cell r="E55">
            <v>67704</v>
          </cell>
          <cell r="F55">
            <v>79034</v>
          </cell>
          <cell r="G55">
            <v>79034</v>
          </cell>
          <cell r="H55">
            <v>241792</v>
          </cell>
        </row>
        <row r="61">
          <cell r="C61">
            <v>0</v>
          </cell>
          <cell r="D61">
            <v>3419.8</v>
          </cell>
          <cell r="E61">
            <v>3084</v>
          </cell>
          <cell r="F61">
            <v>4584</v>
          </cell>
          <cell r="G61">
            <v>3000</v>
          </cell>
          <cell r="H61">
            <v>14087.8</v>
          </cell>
          <cell r="I61">
            <v>0</v>
          </cell>
        </row>
        <row r="64">
          <cell r="H64">
            <v>27525.6</v>
          </cell>
        </row>
        <row r="70">
          <cell r="B70">
            <v>2531.07</v>
          </cell>
          <cell r="C70">
            <v>0</v>
          </cell>
          <cell r="D70">
            <v>365.71</v>
          </cell>
          <cell r="E70">
            <v>370.88</v>
          </cell>
          <cell r="F70">
            <v>397.24</v>
          </cell>
          <cell r="G70">
            <v>397.24</v>
          </cell>
          <cell r="I70">
            <v>1000</v>
          </cell>
        </row>
        <row r="73">
          <cell r="B73">
            <v>2631.07</v>
          </cell>
        </row>
        <row r="81">
          <cell r="B81">
            <v>1300</v>
          </cell>
          <cell r="D81">
            <v>300</v>
          </cell>
          <cell r="E81">
            <v>300</v>
          </cell>
          <cell r="F81">
            <v>100</v>
          </cell>
          <cell r="G81">
            <v>100</v>
          </cell>
          <cell r="H81">
            <v>800</v>
          </cell>
        </row>
        <row r="84">
          <cell r="B84">
            <v>3300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7"/>
  <sheetViews>
    <sheetView zoomScale="75" zoomScaleNormal="75" zoomScalePageLayoutView="0" workbookViewId="0" topLeftCell="A76">
      <selection activeCell="H24" sqref="H24"/>
    </sheetView>
  </sheetViews>
  <sheetFormatPr defaultColWidth="9.140625" defaultRowHeight="15"/>
  <cols>
    <col min="1" max="1" width="4.8515625" style="0" customWidth="1"/>
    <col min="2" max="2" width="58.140625" style="0" customWidth="1"/>
    <col min="3" max="3" width="12.421875" style="0" customWidth="1"/>
    <col min="4" max="7" width="7.421875" style="0" customWidth="1"/>
  </cols>
  <sheetData>
    <row r="1" spans="6:7" ht="18.75">
      <c r="F1" s="257"/>
      <c r="G1" s="257"/>
    </row>
    <row r="2" spans="6:7" ht="15">
      <c r="F2" s="258"/>
      <c r="G2" s="258"/>
    </row>
    <row r="3" spans="6:7" ht="15">
      <c r="F3" s="259"/>
      <c r="G3" s="259"/>
    </row>
    <row r="4" spans="6:7" ht="15">
      <c r="F4" s="258"/>
      <c r="G4" s="258"/>
    </row>
    <row r="5" spans="6:7" ht="15">
      <c r="F5" s="157"/>
      <c r="G5" s="157"/>
    </row>
    <row r="6" spans="6:7" ht="15">
      <c r="F6" s="157"/>
      <c r="G6" s="157"/>
    </row>
    <row r="7" spans="6:7" ht="15">
      <c r="F7" s="157"/>
      <c r="G7" s="157"/>
    </row>
    <row r="8" spans="6:7" ht="15">
      <c r="F8" s="157"/>
      <c r="G8" s="157"/>
    </row>
    <row r="9" spans="6:7" ht="15">
      <c r="F9" s="157"/>
      <c r="G9" s="157"/>
    </row>
    <row r="10" ht="18.75">
      <c r="A10" s="1"/>
    </row>
    <row r="11" ht="18.75">
      <c r="A11" s="1"/>
    </row>
    <row r="12" ht="18.75">
      <c r="A12" s="1"/>
    </row>
    <row r="13" ht="18.75">
      <c r="A13" s="1"/>
    </row>
    <row r="14" ht="18.75">
      <c r="A14" s="1"/>
    </row>
    <row r="15" spans="1:7" ht="18.75">
      <c r="A15" s="257" t="s">
        <v>125</v>
      </c>
      <c r="B15" s="257"/>
      <c r="C15" s="257"/>
      <c r="D15" s="257"/>
      <c r="E15" s="257"/>
      <c r="F15" s="257"/>
      <c r="G15" s="257"/>
    </row>
    <row r="16" spans="1:7" ht="18.75">
      <c r="A16" s="257" t="s">
        <v>100</v>
      </c>
      <c r="B16" s="257"/>
      <c r="C16" s="257"/>
      <c r="D16" s="257"/>
      <c r="E16" s="257"/>
      <c r="F16" s="257"/>
      <c r="G16" s="257"/>
    </row>
    <row r="17" spans="1:7" ht="42" customHeight="1">
      <c r="A17" s="260" t="s">
        <v>124</v>
      </c>
      <c r="B17" s="260"/>
      <c r="C17" s="260"/>
      <c r="D17" s="260"/>
      <c r="E17" s="260"/>
      <c r="F17" s="260"/>
      <c r="G17" s="260"/>
    </row>
    <row r="18" spans="1:7" ht="18.75">
      <c r="A18" s="257"/>
      <c r="B18" s="257"/>
      <c r="C18" s="257"/>
      <c r="D18" s="257"/>
      <c r="E18" s="257"/>
      <c r="F18" s="257"/>
      <c r="G18" s="257"/>
    </row>
    <row r="19" ht="15">
      <c r="A19" s="4"/>
    </row>
    <row r="20" spans="1:7" ht="31.5">
      <c r="A20" s="22" t="s">
        <v>126</v>
      </c>
      <c r="B20" s="22" t="s">
        <v>127</v>
      </c>
      <c r="C20" s="22" t="s">
        <v>128</v>
      </c>
      <c r="D20" s="22">
        <v>2014</v>
      </c>
      <c r="E20" s="22">
        <v>2015</v>
      </c>
      <c r="F20" s="22">
        <v>2016</v>
      </c>
      <c r="G20" s="22">
        <v>2017</v>
      </c>
    </row>
    <row r="21" spans="1:7" ht="15.75">
      <c r="A21" s="255" t="s">
        <v>72</v>
      </c>
      <c r="B21" s="256"/>
      <c r="C21" s="256"/>
      <c r="D21" s="256"/>
      <c r="E21" s="256"/>
      <c r="F21" s="256"/>
      <c r="G21" s="256"/>
    </row>
    <row r="22" spans="1:7" ht="47.25">
      <c r="A22" s="20">
        <v>1</v>
      </c>
      <c r="B22" s="160" t="s">
        <v>79</v>
      </c>
      <c r="C22" s="20" t="s">
        <v>129</v>
      </c>
      <c r="D22" s="23"/>
      <c r="E22" s="23"/>
      <c r="F22" s="23"/>
      <c r="G22" s="23"/>
    </row>
    <row r="23" spans="1:7" ht="15.75">
      <c r="A23" s="20" t="s">
        <v>63</v>
      </c>
      <c r="B23" s="172" t="s">
        <v>91</v>
      </c>
      <c r="C23" s="20" t="s">
        <v>129</v>
      </c>
      <c r="D23" s="9">
        <v>10</v>
      </c>
      <c r="E23" s="9">
        <v>5</v>
      </c>
      <c r="F23" s="9">
        <v>2</v>
      </c>
      <c r="G23" s="9">
        <v>40</v>
      </c>
    </row>
    <row r="24" spans="1:7" ht="15.75">
      <c r="A24" s="20" t="s">
        <v>64</v>
      </c>
      <c r="B24" s="172" t="s">
        <v>92</v>
      </c>
      <c r="C24" s="20" t="s">
        <v>129</v>
      </c>
      <c r="D24" s="9">
        <v>5</v>
      </c>
      <c r="E24" s="9"/>
      <c r="F24" s="9"/>
      <c r="G24" s="9">
        <v>30</v>
      </c>
    </row>
    <row r="25" spans="1:7" ht="15.75">
      <c r="A25" s="20" t="s">
        <v>65</v>
      </c>
      <c r="B25" s="172" t="s">
        <v>93</v>
      </c>
      <c r="C25" s="20" t="s">
        <v>129</v>
      </c>
      <c r="D25" s="9">
        <v>1</v>
      </c>
      <c r="E25" s="9">
        <v>2</v>
      </c>
      <c r="F25" s="9"/>
      <c r="G25" s="9">
        <v>10</v>
      </c>
    </row>
    <row r="26" spans="1:7" ht="31.5">
      <c r="A26" s="20">
        <v>3</v>
      </c>
      <c r="B26" s="172" t="s">
        <v>96</v>
      </c>
      <c r="C26" s="20" t="s">
        <v>98</v>
      </c>
      <c r="D26" s="9">
        <v>2.58</v>
      </c>
      <c r="E26" s="173">
        <f>D26*0.99</f>
        <v>2.5542000000000002</v>
      </c>
      <c r="F26" s="173">
        <f>E26*0.999</f>
        <v>2.5516458</v>
      </c>
      <c r="G26" s="173">
        <f>F26*0.9</f>
        <v>2.2964812200000004</v>
      </c>
    </row>
    <row r="27" spans="1:7" ht="31.5">
      <c r="A27" s="20">
        <v>4</v>
      </c>
      <c r="B27" s="15" t="s">
        <v>97</v>
      </c>
      <c r="C27" s="20" t="s">
        <v>90</v>
      </c>
      <c r="D27" s="9">
        <v>0.715</v>
      </c>
      <c r="E27" s="9">
        <f>D27*0.999</f>
        <v>0.714285</v>
      </c>
      <c r="F27" s="9">
        <f>E27*0.997</f>
        <v>0.712142145</v>
      </c>
      <c r="G27" s="9">
        <f>F27*0.996</f>
        <v>0.7092935764199999</v>
      </c>
    </row>
  </sheetData>
  <sheetProtection/>
  <mergeCells count="9">
    <mergeCell ref="A21:G21"/>
    <mergeCell ref="F1:G1"/>
    <mergeCell ref="F2:G2"/>
    <mergeCell ref="F3:G3"/>
    <mergeCell ref="F4:G4"/>
    <mergeCell ref="A18:G18"/>
    <mergeCell ref="A15:G15"/>
    <mergeCell ref="A16:G16"/>
    <mergeCell ref="A17:G17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8:Q40"/>
  <sheetViews>
    <sheetView zoomScale="75" zoomScaleNormal="75" zoomScalePageLayoutView="0" workbookViewId="0" topLeftCell="A55">
      <selection activeCell="G88" sqref="G88"/>
    </sheetView>
  </sheetViews>
  <sheetFormatPr defaultColWidth="9.140625" defaultRowHeight="15"/>
  <cols>
    <col min="1" max="1" width="4.57421875" style="0" customWidth="1"/>
    <col min="2" max="2" width="42.28125" style="0" customWidth="1"/>
    <col min="3" max="3" width="23.7109375" style="164" customWidth="1"/>
    <col min="4" max="4" width="12.140625" style="0" customWidth="1"/>
    <col min="7" max="7" width="56.00390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8" spans="1:7" ht="18.75">
      <c r="A18" s="257" t="s">
        <v>138</v>
      </c>
      <c r="B18" s="257"/>
      <c r="C18" s="257"/>
      <c r="D18" s="257"/>
      <c r="E18" s="257"/>
      <c r="F18" s="257"/>
      <c r="G18" s="257"/>
    </row>
    <row r="19" spans="1:7" ht="18.75">
      <c r="A19" s="257" t="s">
        <v>81</v>
      </c>
      <c r="B19" s="257"/>
      <c r="C19" s="257"/>
      <c r="D19" s="257"/>
      <c r="E19" s="257"/>
      <c r="F19" s="257"/>
      <c r="G19" s="257"/>
    </row>
    <row r="20" spans="1:7" ht="18.75">
      <c r="A20" s="257" t="s">
        <v>87</v>
      </c>
      <c r="B20" s="257"/>
      <c r="C20" s="257"/>
      <c r="D20" s="257"/>
      <c r="E20" s="257"/>
      <c r="F20" s="257"/>
      <c r="G20" s="257"/>
    </row>
    <row r="21" spans="1:17" ht="59.25" customHeight="1">
      <c r="A21" s="240" t="s">
        <v>35</v>
      </c>
      <c r="B21" s="240"/>
      <c r="C21" s="240"/>
      <c r="D21" s="240"/>
      <c r="E21" s="240"/>
      <c r="F21" s="240"/>
      <c r="G21" s="240"/>
      <c r="H21" s="169"/>
      <c r="I21" s="169"/>
      <c r="J21" s="169"/>
      <c r="K21" s="169"/>
      <c r="L21" s="169"/>
      <c r="M21" s="169"/>
      <c r="N21" s="169"/>
      <c r="O21" s="169"/>
      <c r="P21" s="169"/>
      <c r="Q21" s="169"/>
    </row>
    <row r="22" spans="1:17" ht="18.75">
      <c r="A22" s="227"/>
      <c r="B22" s="227"/>
      <c r="C22" s="227"/>
      <c r="D22" s="227"/>
      <c r="E22" s="227"/>
      <c r="F22" s="227"/>
      <c r="G22" s="227"/>
      <c r="H22" s="169"/>
      <c r="I22" s="169"/>
      <c r="J22" s="169"/>
      <c r="K22" s="169"/>
      <c r="L22" s="169"/>
      <c r="M22" s="169"/>
      <c r="N22" s="169"/>
      <c r="O22" s="169"/>
      <c r="P22" s="169"/>
      <c r="Q22" s="169"/>
    </row>
    <row r="23" spans="1:7" ht="18.75">
      <c r="A23" s="6"/>
      <c r="B23" s="6"/>
      <c r="C23" s="6"/>
      <c r="D23" s="6"/>
      <c r="E23" s="6"/>
      <c r="F23" s="6"/>
      <c r="G23" s="6"/>
    </row>
    <row r="24" ht="18.75">
      <c r="A24" s="21"/>
    </row>
    <row r="25" spans="1:7" ht="15.75">
      <c r="A25" s="229" t="s">
        <v>126</v>
      </c>
      <c r="B25" s="229" t="s">
        <v>88</v>
      </c>
      <c r="C25" s="305" t="s">
        <v>49</v>
      </c>
      <c r="D25" s="229" t="s">
        <v>89</v>
      </c>
      <c r="E25" s="229" t="s">
        <v>133</v>
      </c>
      <c r="F25" s="229"/>
      <c r="G25" s="229" t="s">
        <v>134</v>
      </c>
    </row>
    <row r="26" spans="1:7" ht="63">
      <c r="A26" s="229"/>
      <c r="B26" s="229"/>
      <c r="C26" s="305"/>
      <c r="D26" s="229"/>
      <c r="E26" s="9" t="s">
        <v>137</v>
      </c>
      <c r="F26" s="9" t="s">
        <v>176</v>
      </c>
      <c r="G26" s="229"/>
    </row>
    <row r="27" spans="1:7" ht="45">
      <c r="A27" s="9">
        <v>1</v>
      </c>
      <c r="B27" s="9">
        <v>2</v>
      </c>
      <c r="C27" s="144" t="s">
        <v>49</v>
      </c>
      <c r="D27" s="9">
        <v>4</v>
      </c>
      <c r="E27" s="9">
        <v>5</v>
      </c>
      <c r="F27" s="9">
        <v>6</v>
      </c>
      <c r="G27" s="9">
        <v>7</v>
      </c>
    </row>
    <row r="28" spans="1:7" ht="25.5" customHeight="1">
      <c r="A28" s="9"/>
      <c r="B28" s="255" t="s">
        <v>72</v>
      </c>
      <c r="C28" s="256"/>
      <c r="D28" s="256"/>
      <c r="E28" s="256"/>
      <c r="F28" s="256"/>
      <c r="G28" s="303"/>
    </row>
    <row r="29" spans="1:7" ht="76.5" customHeight="1">
      <c r="A29" s="9">
        <v>2</v>
      </c>
      <c r="B29" s="22" t="str">
        <f>'П 2 мер-ия'!B23</f>
        <v>Технические мероприятия по энергосбережению и повышению энергетической эффективности системы коммунальной инфраструктуры</v>
      </c>
      <c r="C29" s="22"/>
      <c r="D29" s="22"/>
      <c r="E29" s="22"/>
      <c r="F29" s="22"/>
      <c r="G29" s="22"/>
    </row>
    <row r="30" spans="1:7" ht="51" customHeight="1">
      <c r="A30" s="9">
        <v>3</v>
      </c>
      <c r="B30" s="178" t="str">
        <f>'П 2 мер-ия'!B24</f>
        <v>Раздел  "Водоснабжение и водоотведение"</v>
      </c>
      <c r="C30" s="144" t="s">
        <v>49</v>
      </c>
      <c r="D30" s="176"/>
      <c r="E30" s="167"/>
      <c r="F30" s="167"/>
      <c r="G30" s="167"/>
    </row>
    <row r="31" spans="1:7" ht="93" customHeight="1">
      <c r="A31" s="9">
        <v>4</v>
      </c>
      <c r="B31" s="135" t="str">
        <f>'П 2 мер-ия'!B25</f>
        <v>Мероприятие 1.   Замена ветхих изношенных сетей водоснабжения:капитальный ремонт сетей водоснабжения с применением новых материалов</v>
      </c>
      <c r="C31" s="144" t="s">
        <v>49</v>
      </c>
      <c r="D31" s="177">
        <v>3000</v>
      </c>
      <c r="E31" s="9">
        <v>2014</v>
      </c>
      <c r="F31" s="9">
        <v>2017</v>
      </c>
      <c r="G31" s="15" t="str">
        <f>'П 2 мер-ия'!F25</f>
        <v>Сокращение утечек воды  </v>
      </c>
    </row>
    <row r="32" spans="1:7" ht="94.5" customHeight="1">
      <c r="A32" s="9">
        <v>5</v>
      </c>
      <c r="B32" s="135" t="str">
        <f>'П 2 мер-ия'!B26</f>
        <v>Мероприятие 2. Замена и ремонт насосного и компрессорного оборудования систем водоснабжения и водоотведения</v>
      </c>
      <c r="C32" s="144" t="s">
        <v>49</v>
      </c>
      <c r="D32" s="177">
        <v>3000</v>
      </c>
      <c r="E32" s="9">
        <v>2014</v>
      </c>
      <c r="F32" s="9">
        <v>2017</v>
      </c>
      <c r="G32" s="15" t="s">
        <v>75</v>
      </c>
    </row>
    <row r="33" spans="1:7" ht="87" customHeight="1">
      <c r="A33" s="9">
        <v>6</v>
      </c>
      <c r="B33" s="135" t="str">
        <f>'П 2 мер-ия'!B27</f>
        <v>Мероприятие 3. Реконструкция водоводов</v>
      </c>
      <c r="C33" s="144" t="s">
        <v>49</v>
      </c>
      <c r="D33" s="177">
        <v>2000</v>
      </c>
      <c r="E33" s="9">
        <v>2014</v>
      </c>
      <c r="F33" s="9">
        <v>2017</v>
      </c>
      <c r="G33" s="15" t="s">
        <v>73</v>
      </c>
    </row>
    <row r="34" spans="1:7" ht="84" customHeight="1">
      <c r="A34" s="9">
        <v>7</v>
      </c>
      <c r="B34" s="178" t="str">
        <f>'П 2 мер-ия'!B28</f>
        <v>Раздел  "Электроснабжение"</v>
      </c>
      <c r="C34" s="144" t="s">
        <v>49</v>
      </c>
      <c r="D34" s="177"/>
      <c r="E34" s="9"/>
      <c r="F34" s="9"/>
      <c r="G34" s="15"/>
    </row>
    <row r="35" spans="1:7" ht="117" customHeight="1">
      <c r="A35" s="9">
        <v>8</v>
      </c>
      <c r="B35" s="135" t="str">
        <f>'П 2 мер-ия'!B29</f>
        <v>Мероприятие 4. Замена ветхих изношенных линий электропередач. Капитальный ремонт сетей уличного освещения. Реконструкция сетей уличного освещения</v>
      </c>
      <c r="C35" s="144" t="s">
        <v>49</v>
      </c>
      <c r="D35" s="177">
        <v>5000</v>
      </c>
      <c r="E35" s="9">
        <v>2014</v>
      </c>
      <c r="F35" s="9">
        <v>2017</v>
      </c>
      <c r="G35" s="15" t="s">
        <v>94</v>
      </c>
    </row>
    <row r="36" spans="1:7" ht="45">
      <c r="A36" s="9">
        <v>9</v>
      </c>
      <c r="B36" s="178" t="str">
        <f>'П 2 мер-ия'!B30</f>
        <v>Раздел  "Теплоснабжение"</v>
      </c>
      <c r="C36" s="144" t="s">
        <v>49</v>
      </c>
      <c r="D36" s="177"/>
      <c r="E36" s="9"/>
      <c r="F36" s="9"/>
      <c r="G36" s="15"/>
    </row>
    <row r="37" spans="1:7" ht="78.75">
      <c r="A37" s="9">
        <v>10</v>
      </c>
      <c r="B37" s="135" t="str">
        <f>'П 2 мер-ия'!B31</f>
        <v>Мероприятие 5. Замена ветхих и изношенных сетей теплоснабжения: Капитальный ремонт  сетей теплоснабжения с применением новых материалов</v>
      </c>
      <c r="C37" s="144" t="s">
        <v>49</v>
      </c>
      <c r="D37" s="177">
        <v>2200</v>
      </c>
      <c r="E37" s="9">
        <v>2014</v>
      </c>
      <c r="F37" s="9">
        <v>2017</v>
      </c>
      <c r="G37" s="15" t="s">
        <v>68</v>
      </c>
    </row>
    <row r="38" spans="1:7" ht="88.5" customHeight="1">
      <c r="A38" s="9">
        <v>10</v>
      </c>
      <c r="B38" s="135" t="str">
        <f>'П 2 мер-ия'!B32</f>
        <v>Мероприятие 6. Технические мероприятия по энергосбережению и повышению энергоэффективности котельных Романовского сельского поселения</v>
      </c>
      <c r="C38" s="144" t="s">
        <v>49</v>
      </c>
      <c r="D38" s="177">
        <v>650</v>
      </c>
      <c r="E38" s="9">
        <v>2014</v>
      </c>
      <c r="F38" s="9">
        <v>2017</v>
      </c>
      <c r="G38" s="15" t="s">
        <v>122</v>
      </c>
    </row>
    <row r="39" spans="1:7" ht="84" customHeight="1">
      <c r="A39" s="9">
        <v>11</v>
      </c>
      <c r="B39" s="135" t="str">
        <f>'П 2 мер-ия'!B33</f>
        <v>Организационные мероприятия по энергосбережению и повышению энергетической эффективности системы коммунальной инфраструктуры</v>
      </c>
      <c r="C39" s="144" t="s">
        <v>49</v>
      </c>
      <c r="D39" s="177"/>
      <c r="E39" s="9"/>
      <c r="F39" s="9"/>
      <c r="G39" s="15"/>
    </row>
    <row r="40" spans="1:7" ht="90.75" customHeight="1">
      <c r="A40" s="9">
        <v>12</v>
      </c>
      <c r="B40" s="135" t="str">
        <f>'П 2 мер-ия'!B34</f>
        <v>Мероприятие 7. Проведение обязательного энергетического обследования объектов коммунальной инфраструктуры</v>
      </c>
      <c r="C40" s="144" t="s">
        <v>49</v>
      </c>
      <c r="D40" s="177">
        <v>790</v>
      </c>
      <c r="E40" s="9">
        <v>2014</v>
      </c>
      <c r="F40" s="9">
        <v>2017</v>
      </c>
      <c r="G40" s="15" t="s">
        <v>123</v>
      </c>
    </row>
  </sheetData>
  <sheetProtection/>
  <mergeCells count="12">
    <mergeCell ref="B28:G28"/>
    <mergeCell ref="A18:G18"/>
    <mergeCell ref="A19:G19"/>
    <mergeCell ref="A20:G20"/>
    <mergeCell ref="A21:G21"/>
    <mergeCell ref="A22:G22"/>
    <mergeCell ref="A25:A26"/>
    <mergeCell ref="B25:B26"/>
    <mergeCell ref="C25:C26"/>
    <mergeCell ref="D25:D26"/>
    <mergeCell ref="E25:F25"/>
    <mergeCell ref="G25:G26"/>
  </mergeCells>
  <printOptions/>
  <pageMargins left="0.7874015748031497" right="0.7874015748031497" top="1.3779527559055118" bottom="0.5905511811023623" header="0.31496062992125984" footer="0.31496062992125984"/>
  <pageSetup fitToHeight="0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O86"/>
  <sheetViews>
    <sheetView zoomScale="50" zoomScaleNormal="50" zoomScalePageLayoutView="0" workbookViewId="0" topLeftCell="A1">
      <selection activeCell="E39" sqref="E39"/>
    </sheetView>
  </sheetViews>
  <sheetFormatPr defaultColWidth="9.140625" defaultRowHeight="46.5" customHeight="1" outlineLevelCol="1"/>
  <cols>
    <col min="1" max="1" width="7.140625" style="24" customWidth="1"/>
    <col min="2" max="2" width="40.8515625" style="25" customWidth="1"/>
    <col min="3" max="3" width="16.140625" style="26" customWidth="1"/>
    <col min="4" max="4" width="18.28125" style="26" customWidth="1"/>
    <col min="5" max="5" width="46.421875" style="25" customWidth="1"/>
    <col min="6" max="6" width="14.140625" style="27" customWidth="1"/>
    <col min="7" max="7" width="18.421875" style="26" customWidth="1"/>
    <col min="8" max="9" width="16.28125" style="26" hidden="1" customWidth="1" outlineLevel="1"/>
    <col min="10" max="10" width="16.57421875" style="26" customWidth="1" collapsed="1"/>
    <col min="11" max="11" width="16.00390625" style="26" customWidth="1"/>
    <col min="12" max="14" width="14.28125" style="26" customWidth="1"/>
    <col min="15" max="15" width="17.421875" style="26" customWidth="1"/>
  </cols>
  <sheetData>
    <row r="1" spans="8:15" ht="46.5" customHeight="1">
      <c r="H1" s="28"/>
      <c r="I1" s="251" t="s">
        <v>62</v>
      </c>
      <c r="J1" s="251"/>
      <c r="K1" s="251"/>
      <c r="L1" s="251"/>
      <c r="M1" s="251"/>
      <c r="N1" s="251"/>
      <c r="O1" s="251"/>
    </row>
    <row r="2" spans="8:15" ht="73.5" customHeight="1">
      <c r="H2" s="250" t="s">
        <v>60</v>
      </c>
      <c r="I2" s="250"/>
      <c r="J2" s="250"/>
      <c r="K2" s="250"/>
      <c r="L2" s="250"/>
      <c r="M2" s="250"/>
      <c r="N2" s="250"/>
      <c r="O2" s="250"/>
    </row>
    <row r="3" spans="2:14" ht="46.5" customHeight="1">
      <c r="B3" s="248" t="s">
        <v>30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139"/>
      <c r="N3" s="139"/>
    </row>
    <row r="4" spans="1:15" ht="46.5" customHeight="1">
      <c r="A4" s="29"/>
      <c r="B4" s="30"/>
      <c r="C4" s="31"/>
      <c r="D4" s="31"/>
      <c r="E4" s="249"/>
      <c r="F4" s="249"/>
      <c r="G4" s="31"/>
      <c r="H4" s="31"/>
      <c r="I4" s="31"/>
      <c r="J4" s="31"/>
      <c r="K4" s="31"/>
      <c r="L4" s="31"/>
      <c r="M4" s="31"/>
      <c r="N4" s="31"/>
      <c r="O4" s="31"/>
    </row>
    <row r="5" spans="1:15" ht="46.5" customHeight="1">
      <c r="A5" s="261" t="s">
        <v>188</v>
      </c>
      <c r="B5" s="262" t="s">
        <v>189</v>
      </c>
      <c r="C5" s="263" t="s">
        <v>190</v>
      </c>
      <c r="D5" s="262"/>
      <c r="E5" s="262" t="s">
        <v>191</v>
      </c>
      <c r="F5" s="265" t="s">
        <v>192</v>
      </c>
      <c r="G5" s="262" t="s">
        <v>34</v>
      </c>
      <c r="H5" s="265" t="s">
        <v>193</v>
      </c>
      <c r="I5" s="265"/>
      <c r="J5" s="265"/>
      <c r="K5" s="265"/>
      <c r="L5" s="265"/>
      <c r="M5" s="265"/>
      <c r="N5" s="265"/>
      <c r="O5" s="265"/>
    </row>
    <row r="6" spans="1:15" ht="46.5" customHeight="1">
      <c r="A6" s="261"/>
      <c r="B6" s="262"/>
      <c r="C6" s="141" t="s">
        <v>178</v>
      </c>
      <c r="D6" s="32" t="s">
        <v>194</v>
      </c>
      <c r="E6" s="262"/>
      <c r="F6" s="265"/>
      <c r="G6" s="262"/>
      <c r="H6" s="142" t="s">
        <v>195</v>
      </c>
      <c r="I6" s="142">
        <v>2012</v>
      </c>
      <c r="J6" s="142">
        <v>2013</v>
      </c>
      <c r="K6" s="142">
        <v>2014</v>
      </c>
      <c r="L6" s="142">
        <v>2015</v>
      </c>
      <c r="M6" s="142">
        <v>2016</v>
      </c>
      <c r="N6" s="142">
        <v>2017</v>
      </c>
      <c r="O6" s="142">
        <v>2020</v>
      </c>
    </row>
    <row r="7" spans="1:15" ht="31.5" customHeight="1">
      <c r="A7" s="33"/>
      <c r="B7" s="34">
        <v>1</v>
      </c>
      <c r="C7" s="34">
        <v>2</v>
      </c>
      <c r="D7" s="35">
        <v>3</v>
      </c>
      <c r="E7" s="34">
        <v>4</v>
      </c>
      <c r="F7" s="34">
        <v>5</v>
      </c>
      <c r="G7" s="34">
        <v>6</v>
      </c>
      <c r="H7" s="34">
        <v>7</v>
      </c>
      <c r="I7" s="34">
        <v>8</v>
      </c>
      <c r="J7" s="34">
        <v>9</v>
      </c>
      <c r="K7" s="34">
        <v>10</v>
      </c>
      <c r="L7" s="34">
        <v>11</v>
      </c>
      <c r="M7" s="34"/>
      <c r="N7" s="34"/>
      <c r="O7" s="34">
        <v>12</v>
      </c>
    </row>
    <row r="8" spans="1:15" ht="46.5" customHeight="1">
      <c r="A8" s="36" t="s">
        <v>177</v>
      </c>
      <c r="B8" s="266" t="s">
        <v>76</v>
      </c>
      <c r="C8" s="37">
        <f>'[1]Свод 10'!B30</f>
        <v>138792.1</v>
      </c>
      <c r="D8" s="37">
        <f>'[1]Свод 10'!B33-'[1]Свод 10'!B30</f>
        <v>800505.7000000001</v>
      </c>
      <c r="E8" s="38" t="s">
        <v>196</v>
      </c>
      <c r="F8" s="39" t="s">
        <v>197</v>
      </c>
      <c r="G8" s="40">
        <v>0</v>
      </c>
      <c r="H8" s="40">
        <f>'[1]Свод 10'!C30</f>
        <v>0</v>
      </c>
      <c r="I8" s="39">
        <f>'[1]Свод 10'!D30</f>
        <v>39956.7</v>
      </c>
      <c r="J8" s="39">
        <f>'[1]Свод 10'!E30</f>
        <v>20871.8</v>
      </c>
      <c r="K8" s="39">
        <f>'[1]Свод 10'!F30</f>
        <v>21704.8</v>
      </c>
      <c r="L8" s="39">
        <f>'[1]Свод 10'!G30</f>
        <v>21483.8</v>
      </c>
      <c r="M8" s="39"/>
      <c r="N8" s="39"/>
      <c r="O8" s="39">
        <f>'[1]Свод 10'!I30</f>
        <v>34775</v>
      </c>
    </row>
    <row r="9" spans="1:15" ht="46.5" customHeight="1">
      <c r="A9" s="42" t="s">
        <v>198</v>
      </c>
      <c r="B9" s="267"/>
      <c r="C9" s="43"/>
      <c r="D9" s="43"/>
      <c r="E9" s="38" t="s">
        <v>199</v>
      </c>
      <c r="F9" s="39" t="s">
        <v>129</v>
      </c>
      <c r="G9" s="40">
        <v>0</v>
      </c>
      <c r="H9" s="44">
        <f>('[1]Свод 10'!C32+'[1]Свод 10'!C31)/'[1]Свод 10'!C33</f>
        <v>1</v>
      </c>
      <c r="I9" s="45">
        <f>('[1]Свод 10'!D32+'[1]Свод 10'!D31)/'[1]Свод 10'!D33</f>
        <v>0.3766311933865029</v>
      </c>
      <c r="J9" s="45">
        <f>('[1]Свод 10'!E32+'[1]Свод 10'!E31)/'[1]Свод 10'!E33</f>
        <v>0.4594283799194056</v>
      </c>
      <c r="K9" s="45">
        <f>('[1]Свод 10'!F32+'[1]Свод 10'!F31)/'[1]Свод 10'!F33</f>
        <v>0.444203595694017</v>
      </c>
      <c r="L9" s="45">
        <f>('[1]Свод 10'!G32+'[1]Свод 10'!G31)/'[1]Свод 10'!G33</f>
        <v>0.5680051379796471</v>
      </c>
      <c r="M9" s="45"/>
      <c r="N9" s="45"/>
      <c r="O9" s="45">
        <f>('[1]Свод 10'!H32+'[1]Свод 10'!H31)/'[1]Свод 10'!H33</f>
        <v>0.49094383806844943</v>
      </c>
    </row>
    <row r="10" spans="1:15" ht="105" customHeight="1">
      <c r="A10" s="42" t="s">
        <v>179</v>
      </c>
      <c r="B10" s="267"/>
      <c r="C10" s="43"/>
      <c r="D10" s="43"/>
      <c r="E10" s="38" t="s">
        <v>80</v>
      </c>
      <c r="F10" s="39" t="s">
        <v>129</v>
      </c>
      <c r="G10" s="40">
        <v>0</v>
      </c>
      <c r="H10" s="40">
        <v>0</v>
      </c>
      <c r="I10" s="40">
        <v>40</v>
      </c>
      <c r="J10" s="40">
        <v>50</v>
      </c>
      <c r="K10" s="40">
        <v>70</v>
      </c>
      <c r="L10" s="40">
        <v>90</v>
      </c>
      <c r="M10" s="40"/>
      <c r="N10" s="40"/>
      <c r="O10" s="46">
        <v>100</v>
      </c>
    </row>
    <row r="11" spans="1:15" ht="46.5" customHeight="1">
      <c r="A11" s="42" t="s">
        <v>198</v>
      </c>
      <c r="B11" s="267"/>
      <c r="C11" s="43"/>
      <c r="D11" s="43"/>
      <c r="E11" s="38" t="s">
        <v>200</v>
      </c>
      <c r="F11" s="39" t="s">
        <v>201</v>
      </c>
      <c r="G11" s="46">
        <v>2.7</v>
      </c>
      <c r="H11" s="46">
        <v>2.66</v>
      </c>
      <c r="I11" s="46">
        <v>2.62</v>
      </c>
      <c r="J11" s="46">
        <v>2.58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</row>
    <row r="12" spans="1:15" ht="46.5" customHeight="1">
      <c r="A12" s="42" t="s">
        <v>179</v>
      </c>
      <c r="B12" s="267"/>
      <c r="C12" s="43"/>
      <c r="D12" s="43"/>
      <c r="E12" s="38" t="s">
        <v>202</v>
      </c>
      <c r="F12" s="39" t="s">
        <v>203</v>
      </c>
      <c r="G12" s="47" t="s">
        <v>204</v>
      </c>
      <c r="H12" s="47">
        <v>-0.44</v>
      </c>
      <c r="I12" s="47" t="s">
        <v>205</v>
      </c>
      <c r="J12" s="47" t="s">
        <v>206</v>
      </c>
      <c r="K12" s="47" t="s">
        <v>205</v>
      </c>
      <c r="L12" s="47" t="s">
        <v>207</v>
      </c>
      <c r="M12" s="47" t="s">
        <v>33</v>
      </c>
      <c r="N12" s="47" t="s">
        <v>33</v>
      </c>
      <c r="O12" s="46">
        <v>-0.32</v>
      </c>
    </row>
    <row r="13" spans="1:15" ht="46.5" customHeight="1">
      <c r="A13" s="42" t="s">
        <v>180</v>
      </c>
      <c r="B13" s="152"/>
      <c r="C13" s="57"/>
      <c r="D13" s="43"/>
      <c r="E13" s="50" t="s">
        <v>208</v>
      </c>
      <c r="F13" s="49" t="s">
        <v>186</v>
      </c>
      <c r="G13" s="48" t="s">
        <v>209</v>
      </c>
      <c r="H13" s="48" t="s">
        <v>210</v>
      </c>
      <c r="I13" s="48" t="s">
        <v>211</v>
      </c>
      <c r="J13" s="48" t="s">
        <v>212</v>
      </c>
      <c r="K13" s="48" t="s">
        <v>213</v>
      </c>
      <c r="L13" s="48" t="s">
        <v>214</v>
      </c>
      <c r="M13" s="48" t="s">
        <v>31</v>
      </c>
      <c r="N13" s="48" t="s">
        <v>32</v>
      </c>
      <c r="O13" s="49" t="s">
        <v>215</v>
      </c>
    </row>
    <row r="14" spans="1:15" ht="216" customHeight="1">
      <c r="A14" s="55" t="s">
        <v>216</v>
      </c>
      <c r="B14" s="151"/>
      <c r="C14" s="57"/>
      <c r="D14" s="43"/>
      <c r="E14" s="38" t="s">
        <v>217</v>
      </c>
      <c r="F14" s="52"/>
      <c r="G14" s="53"/>
      <c r="H14" s="53"/>
      <c r="I14" s="53"/>
      <c r="J14" s="53"/>
      <c r="K14" s="53"/>
      <c r="L14" s="53"/>
      <c r="M14" s="53"/>
      <c r="N14" s="53"/>
      <c r="O14" s="54"/>
    </row>
    <row r="15" spans="1:15" ht="46.5" customHeight="1">
      <c r="A15" s="55"/>
      <c r="B15" s="56"/>
      <c r="C15" s="57"/>
      <c r="D15" s="43"/>
      <c r="E15" s="38" t="s">
        <v>218</v>
      </c>
      <c r="F15" s="39" t="s">
        <v>129</v>
      </c>
      <c r="G15" s="58">
        <v>100</v>
      </c>
      <c r="H15" s="58">
        <v>100</v>
      </c>
      <c r="I15" s="58">
        <v>100</v>
      </c>
      <c r="J15" s="58">
        <v>100</v>
      </c>
      <c r="K15" s="58">
        <v>100</v>
      </c>
      <c r="L15" s="58">
        <v>100</v>
      </c>
      <c r="M15" s="58">
        <v>100</v>
      </c>
      <c r="N15" s="58">
        <v>100</v>
      </c>
      <c r="O15" s="34">
        <v>100</v>
      </c>
    </row>
    <row r="16" spans="1:15" ht="46.5" customHeight="1">
      <c r="A16" s="55"/>
      <c r="B16" s="56"/>
      <c r="C16" s="59"/>
      <c r="D16" s="60"/>
      <c r="E16" s="61" t="s">
        <v>219</v>
      </c>
      <c r="F16" s="39" t="s">
        <v>129</v>
      </c>
      <c r="G16" s="62">
        <v>33.3</v>
      </c>
      <c r="H16" s="63">
        <v>50</v>
      </c>
      <c r="I16" s="63">
        <f>394.5/395*100</f>
        <v>99.87341772151899</v>
      </c>
      <c r="J16" s="62">
        <v>99.9</v>
      </c>
      <c r="K16" s="63">
        <f>383.6/384*100</f>
        <v>99.89583333333334</v>
      </c>
      <c r="L16" s="62">
        <v>100</v>
      </c>
      <c r="M16" s="62"/>
      <c r="N16" s="62"/>
      <c r="O16" s="34">
        <v>100</v>
      </c>
    </row>
    <row r="17" spans="1:15" ht="46.5" customHeight="1">
      <c r="A17" s="55"/>
      <c r="B17" s="56"/>
      <c r="C17" s="59"/>
      <c r="D17" s="60"/>
      <c r="E17" s="64" t="s">
        <v>220</v>
      </c>
      <c r="F17" s="39" t="s">
        <v>129</v>
      </c>
      <c r="G17" s="65">
        <v>11</v>
      </c>
      <c r="H17" s="65">
        <v>15</v>
      </c>
      <c r="I17" s="65">
        <v>20</v>
      </c>
      <c r="J17" s="65">
        <v>30</v>
      </c>
      <c r="K17" s="65">
        <v>40</v>
      </c>
      <c r="L17" s="65">
        <v>50</v>
      </c>
      <c r="M17" s="65"/>
      <c r="N17" s="65"/>
      <c r="O17" s="66">
        <v>100</v>
      </c>
    </row>
    <row r="18" spans="1:15" ht="46.5" customHeight="1">
      <c r="A18" s="55"/>
      <c r="B18" s="56"/>
      <c r="C18" s="59"/>
      <c r="D18" s="60"/>
      <c r="E18" s="61" t="s">
        <v>221</v>
      </c>
      <c r="F18" s="39" t="s">
        <v>129</v>
      </c>
      <c r="G18" s="63">
        <f>2676.1/5352*100</f>
        <v>50.00186846038864</v>
      </c>
      <c r="H18" s="63">
        <f>2595.8/5192*100</f>
        <v>49.99614791987674</v>
      </c>
      <c r="I18" s="67">
        <f>5035.8/5036*100</f>
        <v>99.99602859412232</v>
      </c>
      <c r="J18" s="62">
        <v>100</v>
      </c>
      <c r="K18" s="62">
        <v>100</v>
      </c>
      <c r="L18" s="62">
        <v>100</v>
      </c>
      <c r="M18" s="62"/>
      <c r="N18" s="62"/>
      <c r="O18" s="34">
        <v>100</v>
      </c>
    </row>
    <row r="19" spans="1:15" ht="46.5" customHeight="1">
      <c r="A19" s="68" t="s">
        <v>222</v>
      </c>
      <c r="B19" s="268" t="s">
        <v>223</v>
      </c>
      <c r="C19" s="69">
        <v>0</v>
      </c>
      <c r="D19" s="70">
        <v>0</v>
      </c>
      <c r="E19" s="38" t="s">
        <v>224</v>
      </c>
      <c r="F19" s="63" t="s">
        <v>197</v>
      </c>
      <c r="G19" s="132">
        <v>0</v>
      </c>
      <c r="H19" s="132">
        <f>'[1]Свод 10'!C41</f>
        <v>0</v>
      </c>
      <c r="I19" s="132">
        <f>3791.33+316.56</f>
        <v>4107.89</v>
      </c>
      <c r="J19" s="132">
        <v>10130.48</v>
      </c>
      <c r="K19" s="132" t="e">
        <f>'П 6 рес обесп'!#REF!/1000</f>
        <v>#REF!</v>
      </c>
      <c r="L19" s="132" t="e">
        <f>'П 6 рес обесп'!#REF!/1000</f>
        <v>#REF!</v>
      </c>
      <c r="M19" s="132">
        <v>6000</v>
      </c>
      <c r="N19" s="132">
        <v>6000</v>
      </c>
      <c r="O19" s="132">
        <f>'[1]Свод 10'!I41</f>
        <v>218750.94</v>
      </c>
    </row>
    <row r="20" spans="1:15" ht="46.5" customHeight="1">
      <c r="A20" s="71"/>
      <c r="B20" s="269"/>
      <c r="C20" s="72"/>
      <c r="D20" s="73"/>
      <c r="E20" s="38"/>
      <c r="F20" s="63"/>
      <c r="G20" s="46"/>
      <c r="H20" s="46"/>
      <c r="I20" s="46"/>
      <c r="J20" s="46"/>
      <c r="K20" s="46"/>
      <c r="L20" s="46"/>
      <c r="M20" s="46"/>
      <c r="N20" s="46"/>
      <c r="O20" s="52"/>
    </row>
    <row r="21" spans="1:15" ht="114" customHeight="1">
      <c r="A21" s="71"/>
      <c r="B21" s="269"/>
      <c r="C21" s="153"/>
      <c r="D21" s="73"/>
      <c r="E21" s="61" t="s">
        <v>225</v>
      </c>
      <c r="F21" s="74"/>
      <c r="G21" s="52"/>
      <c r="H21" s="52"/>
      <c r="I21" s="52"/>
      <c r="J21" s="52"/>
      <c r="K21" s="52"/>
      <c r="L21" s="52"/>
      <c r="M21" s="52"/>
      <c r="N21" s="52"/>
      <c r="O21" s="52"/>
    </row>
    <row r="22" spans="1:15" ht="46.5" customHeight="1">
      <c r="A22" s="71" t="s">
        <v>226</v>
      </c>
      <c r="B22" s="154"/>
      <c r="C22" s="59"/>
      <c r="D22" s="60"/>
      <c r="E22" s="50" t="s">
        <v>218</v>
      </c>
      <c r="F22" s="95" t="s">
        <v>227</v>
      </c>
      <c r="G22" s="146">
        <f>2061596/39174</f>
        <v>52.626640118445906</v>
      </c>
      <c r="H22" s="95">
        <f>1910103/39340</f>
        <v>48.55371123538384</v>
      </c>
      <c r="I22" s="95">
        <f>1718588/39340</f>
        <v>43.68551093035079</v>
      </c>
      <c r="J22" s="95">
        <f>1673645/39340</f>
        <v>42.54308591764108</v>
      </c>
      <c r="K22" s="95">
        <f>1673645/39340</f>
        <v>42.54308591764108</v>
      </c>
      <c r="L22" s="95">
        <f>1673645/39340</f>
        <v>42.54308591764108</v>
      </c>
      <c r="M22" s="95">
        <f>1673645/39340</f>
        <v>42.54308591764108</v>
      </c>
      <c r="N22" s="95">
        <f>1673645/39340</f>
        <v>42.54308591764108</v>
      </c>
      <c r="O22" s="95">
        <v>41.5</v>
      </c>
    </row>
    <row r="23" spans="1:15" ht="46.5" customHeight="1">
      <c r="A23" s="55" t="s">
        <v>228</v>
      </c>
      <c r="B23" s="56"/>
      <c r="C23" s="60"/>
      <c r="D23" s="60"/>
      <c r="E23" s="113" t="s">
        <v>219</v>
      </c>
      <c r="F23" s="63" t="s">
        <v>229</v>
      </c>
      <c r="G23" s="63">
        <f>(2985+9102)/39174</f>
        <v>0.30854648491346304</v>
      </c>
      <c r="H23" s="63">
        <f>10615/39340</f>
        <v>0.26982714794102697</v>
      </c>
      <c r="I23" s="63">
        <f>9900/39340</f>
        <v>0.2516522623284189</v>
      </c>
      <c r="J23" s="63">
        <f>8070/39340</f>
        <v>0.20513472292831725</v>
      </c>
      <c r="K23" s="63">
        <f>8070/39340</f>
        <v>0.20513472292831725</v>
      </c>
      <c r="L23" s="63">
        <f>8070/39340</f>
        <v>0.20513472292831725</v>
      </c>
      <c r="M23" s="63">
        <f>8070/39340</f>
        <v>0.20513472292831725</v>
      </c>
      <c r="N23" s="63">
        <f>8070/39340</f>
        <v>0.20513472292831725</v>
      </c>
      <c r="O23" s="63">
        <v>0.2</v>
      </c>
    </row>
    <row r="24" spans="1:15" ht="46.5" customHeight="1">
      <c r="A24" s="55" t="s">
        <v>230</v>
      </c>
      <c r="B24" s="56"/>
      <c r="C24" s="60"/>
      <c r="D24" s="60"/>
      <c r="E24" s="113" t="s">
        <v>220</v>
      </c>
      <c r="F24" s="79" t="s">
        <v>231</v>
      </c>
      <c r="G24" s="77"/>
      <c r="H24" s="77"/>
      <c r="I24" s="77"/>
      <c r="J24" s="77"/>
      <c r="K24" s="77"/>
      <c r="L24" s="77"/>
      <c r="M24" s="77"/>
      <c r="N24" s="77"/>
      <c r="O24" s="77"/>
    </row>
    <row r="25" spans="1:15" ht="46.5" customHeight="1">
      <c r="A25" s="55" t="s">
        <v>232</v>
      </c>
      <c r="B25" s="56"/>
      <c r="C25" s="60"/>
      <c r="D25" s="60"/>
      <c r="E25" s="113" t="s">
        <v>221</v>
      </c>
      <c r="F25" s="63" t="s">
        <v>231</v>
      </c>
      <c r="G25" s="67">
        <f>(80749+3754)/39174*100</f>
        <v>215.71195180476846</v>
      </c>
      <c r="H25" s="67">
        <f>(79461+3754)/39340*100</f>
        <v>211.52770716827658</v>
      </c>
      <c r="I25" s="67">
        <f>(76177+3754)/39340*100</f>
        <v>203.17996949669546</v>
      </c>
      <c r="J25" s="67">
        <f>(76106+3754)/39340*100</f>
        <v>202.99949161159128</v>
      </c>
      <c r="K25" s="67">
        <f>(75031+3754)/39340*100</f>
        <v>200.26690391459076</v>
      </c>
      <c r="L25" s="67">
        <f>(75021+354)/39340*100</f>
        <v>191.59888154550075</v>
      </c>
      <c r="M25" s="67">
        <f>(75021+354)/39340*100</f>
        <v>191.59888154550075</v>
      </c>
      <c r="N25" s="67">
        <f>(75021+354)/39340*100</f>
        <v>191.59888154550075</v>
      </c>
      <c r="O25" s="67">
        <v>190</v>
      </c>
    </row>
    <row r="26" spans="1:15" ht="46.5" customHeight="1">
      <c r="A26" s="55" t="s">
        <v>233</v>
      </c>
      <c r="B26" s="56"/>
      <c r="C26" s="60"/>
      <c r="D26" s="60"/>
      <c r="E26" s="113" t="s">
        <v>234</v>
      </c>
      <c r="F26" s="74" t="s">
        <v>129</v>
      </c>
      <c r="G26" s="67">
        <v>0</v>
      </c>
      <c r="H26" s="67"/>
      <c r="I26" s="67">
        <v>100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</row>
    <row r="27" spans="1:15" ht="46.5" customHeight="1">
      <c r="A27" s="84" t="s">
        <v>235</v>
      </c>
      <c r="B27" s="85"/>
      <c r="C27" s="75"/>
      <c r="D27" s="76"/>
      <c r="E27" s="90" t="s">
        <v>236</v>
      </c>
      <c r="F27" s="63" t="s">
        <v>129</v>
      </c>
      <c r="G27" s="67">
        <v>0</v>
      </c>
      <c r="H27" s="67">
        <v>0</v>
      </c>
      <c r="I27" s="67">
        <v>0</v>
      </c>
      <c r="J27" s="67">
        <v>30</v>
      </c>
      <c r="K27" s="67">
        <v>70</v>
      </c>
      <c r="L27" s="67">
        <v>100</v>
      </c>
      <c r="M27" s="67">
        <v>100</v>
      </c>
      <c r="N27" s="67">
        <v>100</v>
      </c>
      <c r="O27" s="86">
        <v>100</v>
      </c>
    </row>
    <row r="28" spans="1:15" ht="46.5" customHeight="1">
      <c r="A28" s="91" t="s">
        <v>181</v>
      </c>
      <c r="B28" s="270" t="s">
        <v>237</v>
      </c>
      <c r="C28" s="88">
        <v>0</v>
      </c>
      <c r="D28" s="88">
        <v>0</v>
      </c>
      <c r="E28" s="147" t="s">
        <v>238</v>
      </c>
      <c r="F28" s="87" t="s">
        <v>197</v>
      </c>
      <c r="G28" s="87">
        <v>0</v>
      </c>
      <c r="H28" s="87">
        <v>0</v>
      </c>
      <c r="I28" s="87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4">
        <f>'[1]Свод 10'!I52</f>
        <v>149175</v>
      </c>
    </row>
    <row r="29" spans="1:15" ht="46.5" customHeight="1">
      <c r="A29" s="91" t="s">
        <v>182</v>
      </c>
      <c r="B29" s="270"/>
      <c r="C29" s="39"/>
      <c r="D29" s="39"/>
      <c r="E29" s="148" t="s">
        <v>239</v>
      </c>
      <c r="F29" s="39" t="s">
        <v>129</v>
      </c>
      <c r="G29" s="45"/>
      <c r="H29" s="89">
        <f>('[1]Свод 10'!C53+'[1]Свод 10'!C54)/'[1]Свод 10'!C55*100</f>
        <v>100</v>
      </c>
      <c r="I29" s="89">
        <f>('[1]Свод 10'!D53+'[1]Свод 10'!D54)/'[1]Свод 10'!D55*100</f>
        <v>100</v>
      </c>
      <c r="J29" s="39">
        <f>('[1]Свод 10'!E53+'[1]Свод 10'!E54)/'[1]Свод 10'!E55*100</f>
        <v>80.73969041710978</v>
      </c>
      <c r="K29" s="39">
        <f>('[1]Свод 10'!F53+'[1]Свод 10'!F54)/'[1]Свод 10'!F55*100</f>
        <v>83.50077181972316</v>
      </c>
      <c r="L29" s="39">
        <f>('[1]Свод 10'!G53+'[1]Свод 10'!G54)/'[1]Свод 10'!G55*100</f>
        <v>83.50077181972316</v>
      </c>
      <c r="M29" s="39"/>
      <c r="N29" s="39"/>
      <c r="O29" s="39">
        <f>('[1]Свод 10'!H53+'[1]Свод 10'!H54)/'[1]Свод 10'!H55*100</f>
        <v>83.82080465854949</v>
      </c>
    </row>
    <row r="30" spans="1:15" ht="46.5" customHeight="1">
      <c r="A30" s="91"/>
      <c r="B30" s="270"/>
      <c r="C30" s="39"/>
      <c r="D30" s="39"/>
      <c r="E30" s="113" t="s">
        <v>240</v>
      </c>
      <c r="F30" s="39"/>
      <c r="G30" s="45"/>
      <c r="H30" s="89"/>
      <c r="I30" s="89"/>
      <c r="J30" s="39"/>
      <c r="K30" s="39"/>
      <c r="L30" s="39"/>
      <c r="M30" s="39"/>
      <c r="N30" s="39"/>
      <c r="O30" s="39"/>
    </row>
    <row r="31" spans="1:15" ht="46.5" customHeight="1">
      <c r="A31" s="91" t="s">
        <v>182</v>
      </c>
      <c r="B31" s="270"/>
      <c r="C31" s="83"/>
      <c r="D31" s="83"/>
      <c r="E31" s="148" t="s">
        <v>218</v>
      </c>
      <c r="F31" s="63" t="s">
        <v>241</v>
      </c>
      <c r="G31" s="63">
        <f>'[1]Исх. 1 эт 15.1'!I72/26824</f>
        <v>3005.660581318744</v>
      </c>
      <c r="H31" s="63">
        <f>'[1]Исх. 1 эт 15.1'!J72/24560</f>
        <v>3282.7296186194617</v>
      </c>
      <c r="I31" s="63">
        <f>'[1]Исх. 1 эт 15.1'!K72/24560</f>
        <v>3282.7296186194617</v>
      </c>
      <c r="J31" s="63">
        <f>'[1]Исх. 1 эт 15.1'!L72/24560</f>
        <v>3282.7296186194617</v>
      </c>
      <c r="K31" s="63">
        <f>'[1]Исх. 1 эт 15.1'!M72/24560</f>
        <v>3282.7296186194617</v>
      </c>
      <c r="L31" s="63">
        <f>'[1]Исх. 1 эт 15.1'!N72/24560</f>
        <v>3282.7296186194617</v>
      </c>
      <c r="M31" s="63"/>
      <c r="N31" s="63"/>
      <c r="O31" s="63">
        <f>'[1]Исх. 1 эт 15.1'!O72/24560</f>
        <v>3282.7296186194617</v>
      </c>
    </row>
    <row r="32" spans="1:15" ht="46.5" customHeight="1">
      <c r="A32" s="91" t="s">
        <v>183</v>
      </c>
      <c r="B32" s="92"/>
      <c r="C32" s="93"/>
      <c r="D32" s="83"/>
      <c r="E32" s="61" t="s">
        <v>219</v>
      </c>
      <c r="F32" s="63" t="s">
        <v>242</v>
      </c>
      <c r="G32" s="63">
        <f>'[1]Исх. 1 эт 15.1'!I79/740000</f>
        <v>0.22963243243243242</v>
      </c>
      <c r="H32" s="63">
        <f>'[1]Исх. 1 эт 15.1'!J79/740000</f>
        <v>0.22274345945945948</v>
      </c>
      <c r="I32" s="63">
        <f>'[1]Исх. 1 эт 15.1'!K79/740000</f>
        <v>0.21606115567567566</v>
      </c>
      <c r="J32" s="63">
        <f>'[1]Исх. 1 эт 15.1'!L79/740000</f>
        <v>0.2095793210054054</v>
      </c>
      <c r="K32" s="63">
        <f>'[1]Исх. 1 эт 15.1'!M79/740000</f>
        <v>0.20329194137524323</v>
      </c>
      <c r="L32" s="63">
        <f>'[1]Исх. 1 эт 15.1'!N79/740000</f>
        <v>0.1971931831339859</v>
      </c>
      <c r="M32" s="63">
        <f>'[1]Исх. 1 эт 15.1'!O79/740000</f>
        <v>0.19127738763996632</v>
      </c>
      <c r="N32" s="63">
        <f>'[1]Исх. 1 эт 15.1'!P79/740000</f>
        <v>0.1855390660107673</v>
      </c>
      <c r="O32" s="63">
        <f>'[1]Исх. 1 эт 15.1'!O79/740000</f>
        <v>0.19127738763996632</v>
      </c>
    </row>
    <row r="33" spans="1:15" ht="46.5" customHeight="1">
      <c r="A33" s="55" t="s">
        <v>184</v>
      </c>
      <c r="B33" s="78"/>
      <c r="C33" s="59"/>
      <c r="D33" s="60"/>
      <c r="E33" s="61" t="s">
        <v>220</v>
      </c>
      <c r="F33" s="63" t="s">
        <v>243</v>
      </c>
      <c r="G33" s="94">
        <v>3.66</v>
      </c>
      <c r="H33" s="94">
        <v>3.64</v>
      </c>
      <c r="I33" s="94">
        <v>3.62</v>
      </c>
      <c r="J33" s="94">
        <v>3.6</v>
      </c>
      <c r="K33" s="94">
        <v>3.58</v>
      </c>
      <c r="L33" s="94">
        <v>3.3</v>
      </c>
      <c r="M33" s="94"/>
      <c r="N33" s="94"/>
      <c r="O33" s="94">
        <v>2.5</v>
      </c>
    </row>
    <row r="34" spans="1:15" ht="46.5" customHeight="1">
      <c r="A34" s="55" t="s">
        <v>185</v>
      </c>
      <c r="B34" s="78"/>
      <c r="C34" s="59"/>
      <c r="D34" s="60"/>
      <c r="E34" s="90" t="s">
        <v>221</v>
      </c>
      <c r="F34" s="95" t="s">
        <v>243</v>
      </c>
      <c r="G34" s="95">
        <f>'[1]Исх. 1 эт 15.1'!I83/26824</f>
        <v>112.10110348941247</v>
      </c>
      <c r="H34" s="95">
        <f>'[1]Исх. 1 эт 15.1'!J83/24560</f>
        <v>118.76180781758957</v>
      </c>
      <c r="I34" s="95">
        <f>'[1]Исх. 1 эт 15.1'!K83/24560</f>
        <v>115.19895358306188</v>
      </c>
      <c r="J34" s="95">
        <f>'[1]Исх. 1 эт 15.1'!L83/24560</f>
        <v>111.74298497557002</v>
      </c>
      <c r="K34" s="95">
        <f>'[1]Исх. 1 эт 15.1'!M83/24560</f>
        <v>108.39069542630293</v>
      </c>
      <c r="L34" s="95">
        <f>'[1]Исх. 1 эт 15.1'!N83/24560</f>
        <v>105.13897456351383</v>
      </c>
      <c r="M34" s="95">
        <f>'[1]Исх. 1 эт 15.1'!O83/24560</f>
        <v>101.98480532660841</v>
      </c>
      <c r="N34" s="95">
        <f>'[1]Исх. 1 эт 15.1'!P83/24560</f>
        <v>98.92526116681015</v>
      </c>
      <c r="O34" s="95">
        <f>'[1]Исх. 1 эт 15.1'!O83/24560</f>
        <v>101.98480532660841</v>
      </c>
    </row>
    <row r="35" spans="1:15" ht="46.5" customHeight="1">
      <c r="A35" s="84" t="s">
        <v>244</v>
      </c>
      <c r="B35" s="85"/>
      <c r="C35" s="75"/>
      <c r="D35" s="76"/>
      <c r="E35" s="61" t="s">
        <v>245</v>
      </c>
      <c r="F35" s="63" t="s">
        <v>246</v>
      </c>
      <c r="G35" s="96"/>
      <c r="H35" s="63" t="s">
        <v>246</v>
      </c>
      <c r="I35" s="63" t="s">
        <v>247</v>
      </c>
      <c r="J35" s="63"/>
      <c r="K35" s="63"/>
      <c r="L35" s="63"/>
      <c r="M35" s="63"/>
      <c r="N35" s="63"/>
      <c r="O35" s="63"/>
    </row>
    <row r="36" spans="1:15" ht="46.5" customHeight="1">
      <c r="A36" s="51" t="s">
        <v>165</v>
      </c>
      <c r="B36" s="271" t="s">
        <v>77</v>
      </c>
      <c r="C36" s="97">
        <f>'[1]Свод 10'!H61</f>
        <v>14087.8</v>
      </c>
      <c r="D36" s="98">
        <f>'[1]Свод 10'!H64-'[1]Свод 10'!H61</f>
        <v>13437.8</v>
      </c>
      <c r="E36" s="99" t="s">
        <v>196</v>
      </c>
      <c r="F36" s="88" t="s">
        <v>197</v>
      </c>
      <c r="G36" s="87">
        <v>0</v>
      </c>
      <c r="H36" s="100">
        <f>'[1]Свод 10'!C61</f>
        <v>0</v>
      </c>
      <c r="I36" s="88">
        <f>'[1]Свод 10'!D61</f>
        <v>3419.8</v>
      </c>
      <c r="J36" s="88">
        <f>'[1]Свод 10'!E61</f>
        <v>3084</v>
      </c>
      <c r="K36" s="88">
        <f>'[1]Свод 10'!F61</f>
        <v>4584</v>
      </c>
      <c r="L36" s="88">
        <f>'[1]Свод 10'!G61</f>
        <v>3000</v>
      </c>
      <c r="M36" s="88"/>
      <c r="N36" s="88"/>
      <c r="O36" s="88">
        <f>'[1]Свод 10'!I61</f>
        <v>0</v>
      </c>
    </row>
    <row r="37" spans="1:15" ht="46.5" customHeight="1">
      <c r="A37" s="55" t="s">
        <v>248</v>
      </c>
      <c r="B37" s="272"/>
      <c r="C37" s="81"/>
      <c r="D37" s="82"/>
      <c r="E37" s="38" t="s">
        <v>249</v>
      </c>
      <c r="F37" s="63" t="s">
        <v>250</v>
      </c>
      <c r="G37" s="62">
        <v>0</v>
      </c>
      <c r="H37" s="62">
        <v>12</v>
      </c>
      <c r="I37" s="62">
        <v>12</v>
      </c>
      <c r="J37" s="62">
        <v>12</v>
      </c>
      <c r="K37" s="62">
        <v>12</v>
      </c>
      <c r="L37" s="62">
        <v>12</v>
      </c>
      <c r="M37" s="62"/>
      <c r="N37" s="62"/>
      <c r="O37" s="62">
        <v>12</v>
      </c>
    </row>
    <row r="38" spans="1:15" ht="46.5" customHeight="1">
      <c r="A38" s="55" t="s">
        <v>251</v>
      </c>
      <c r="B38" s="272"/>
      <c r="C38" s="59"/>
      <c r="D38" s="60"/>
      <c r="E38" s="61" t="s">
        <v>66</v>
      </c>
      <c r="F38" s="63" t="s">
        <v>250</v>
      </c>
      <c r="G38" s="62">
        <v>0</v>
      </c>
      <c r="H38" s="62">
        <v>12</v>
      </c>
      <c r="I38" s="62">
        <v>12</v>
      </c>
      <c r="J38" s="62">
        <v>12</v>
      </c>
      <c r="K38" s="62">
        <v>12</v>
      </c>
      <c r="L38" s="62">
        <v>12</v>
      </c>
      <c r="M38" s="62"/>
      <c r="N38" s="62"/>
      <c r="O38" s="62">
        <v>12</v>
      </c>
    </row>
    <row r="39" spans="1:15" ht="46.5" customHeight="1">
      <c r="A39" s="84" t="s">
        <v>252</v>
      </c>
      <c r="B39" s="272"/>
      <c r="C39" s="75"/>
      <c r="D39" s="76"/>
      <c r="E39" s="90" t="s">
        <v>253</v>
      </c>
      <c r="F39" s="95" t="s">
        <v>246</v>
      </c>
      <c r="G39" s="102"/>
      <c r="H39" s="102"/>
      <c r="I39" s="95" t="s">
        <v>246</v>
      </c>
      <c r="J39" s="102"/>
      <c r="K39" s="102"/>
      <c r="L39" s="102"/>
      <c r="M39" s="102"/>
      <c r="N39" s="102"/>
      <c r="O39" s="76"/>
    </row>
    <row r="40" spans="1:15" ht="96" customHeight="1">
      <c r="A40" s="84" t="s">
        <v>254</v>
      </c>
      <c r="B40" s="273"/>
      <c r="C40" s="75"/>
      <c r="D40" s="76"/>
      <c r="E40" s="90" t="s">
        <v>255</v>
      </c>
      <c r="F40" s="95" t="s">
        <v>0</v>
      </c>
      <c r="G40" s="103">
        <v>0</v>
      </c>
      <c r="H40" s="103">
        <v>0</v>
      </c>
      <c r="I40" s="104">
        <v>50</v>
      </c>
      <c r="J40" s="104">
        <v>25</v>
      </c>
      <c r="K40" s="104">
        <v>25</v>
      </c>
      <c r="L40" s="102"/>
      <c r="M40" s="102"/>
      <c r="N40" s="102"/>
      <c r="O40" s="76"/>
    </row>
    <row r="41" spans="1:15" ht="64.5" customHeight="1">
      <c r="A41" s="51" t="s">
        <v>1</v>
      </c>
      <c r="B41" s="245" t="s">
        <v>2</v>
      </c>
      <c r="C41" s="37">
        <f>'[1]Свод 10'!B70</f>
        <v>2531.07</v>
      </c>
      <c r="D41" s="105">
        <f>'[1]Свод 10'!B73-'[1]Свод 10'!B70</f>
        <v>100</v>
      </c>
      <c r="E41" s="38" t="s">
        <v>224</v>
      </c>
      <c r="F41" s="89" t="s">
        <v>197</v>
      </c>
      <c r="G41" s="89">
        <v>0</v>
      </c>
      <c r="H41" s="89">
        <f>'[1]Свод 10'!C70</f>
        <v>0</v>
      </c>
      <c r="I41" s="89">
        <f>'[1]Свод 10'!D70</f>
        <v>365.71</v>
      </c>
      <c r="J41" s="89">
        <f>'[1]Свод 10'!E70</f>
        <v>370.88</v>
      </c>
      <c r="K41" s="89">
        <f>'[1]Свод 10'!F70</f>
        <v>397.24</v>
      </c>
      <c r="L41" s="89">
        <f>'[1]Свод 10'!G70</f>
        <v>397.24</v>
      </c>
      <c r="M41" s="89"/>
      <c r="N41" s="89"/>
      <c r="O41" s="39">
        <f>'[1]Свод 10'!I70</f>
        <v>1000</v>
      </c>
    </row>
    <row r="42" spans="1:15" ht="78" customHeight="1">
      <c r="A42" s="84" t="s">
        <v>3</v>
      </c>
      <c r="B42" s="246"/>
      <c r="C42" s="60"/>
      <c r="D42" s="106"/>
      <c r="E42" s="61" t="s">
        <v>4</v>
      </c>
      <c r="F42" s="63" t="s">
        <v>129</v>
      </c>
      <c r="G42" s="67">
        <v>0</v>
      </c>
      <c r="H42" s="67">
        <v>30</v>
      </c>
      <c r="I42" s="67">
        <v>60</v>
      </c>
      <c r="J42" s="67">
        <v>70</v>
      </c>
      <c r="K42" s="67">
        <v>85</v>
      </c>
      <c r="L42" s="67">
        <v>95</v>
      </c>
      <c r="M42" s="67"/>
      <c r="N42" s="67"/>
      <c r="O42" s="67">
        <v>100</v>
      </c>
    </row>
    <row r="43" spans="1:15" ht="79.5" customHeight="1">
      <c r="A43" s="55" t="s">
        <v>5</v>
      </c>
      <c r="B43" s="245" t="s">
        <v>6</v>
      </c>
      <c r="C43" s="37">
        <f>'[1]Свод 10'!B81</f>
        <v>1300</v>
      </c>
      <c r="D43" s="105">
        <f>'[1]Свод 10'!B84-'[1]Свод 10'!B81</f>
        <v>2000</v>
      </c>
      <c r="E43" s="38" t="s">
        <v>196</v>
      </c>
      <c r="F43" s="63" t="s">
        <v>197</v>
      </c>
      <c r="G43" s="89">
        <v>0</v>
      </c>
      <c r="H43" s="89">
        <v>0</v>
      </c>
      <c r="I43" s="39">
        <f>'[1]Свод 10'!D81</f>
        <v>300</v>
      </c>
      <c r="J43" s="39">
        <f>'[1]Свод 10'!E81</f>
        <v>300</v>
      </c>
      <c r="K43" s="39">
        <f>'[1]Свод 10'!F81</f>
        <v>100</v>
      </c>
      <c r="L43" s="39">
        <f>'[1]Свод 10'!G81</f>
        <v>100</v>
      </c>
      <c r="M43" s="39"/>
      <c r="N43" s="39"/>
      <c r="O43" s="39">
        <f>'[1]Свод 10'!H81</f>
        <v>800</v>
      </c>
    </row>
    <row r="44" spans="1:15" ht="61.5" customHeight="1">
      <c r="A44" s="55" t="s">
        <v>7</v>
      </c>
      <c r="B44" s="246"/>
      <c r="C44" s="60"/>
      <c r="D44" s="106"/>
      <c r="E44" s="107" t="s">
        <v>8</v>
      </c>
      <c r="F44" s="89" t="s">
        <v>9</v>
      </c>
      <c r="G44" s="89">
        <v>0</v>
      </c>
      <c r="H44" s="89">
        <v>0</v>
      </c>
      <c r="I44" s="89">
        <v>5</v>
      </c>
      <c r="J44" s="89">
        <v>5</v>
      </c>
      <c r="K44" s="89">
        <v>5</v>
      </c>
      <c r="L44" s="89">
        <v>5</v>
      </c>
      <c r="M44" s="89"/>
      <c r="N44" s="89"/>
      <c r="O44" s="58">
        <v>5</v>
      </c>
    </row>
    <row r="45" spans="1:15" ht="46.5" customHeight="1">
      <c r="A45" s="84" t="s">
        <v>10</v>
      </c>
      <c r="B45" s="108"/>
      <c r="C45" s="76"/>
      <c r="D45" s="109"/>
      <c r="E45" s="61" t="s">
        <v>11</v>
      </c>
      <c r="F45" s="63" t="s">
        <v>12</v>
      </c>
      <c r="G45" s="62">
        <v>1</v>
      </c>
      <c r="H45" s="62">
        <v>2</v>
      </c>
      <c r="I45" s="62">
        <v>3</v>
      </c>
      <c r="J45" s="62">
        <v>3</v>
      </c>
      <c r="K45" s="62">
        <v>3</v>
      </c>
      <c r="L45" s="62">
        <v>3</v>
      </c>
      <c r="M45" s="62"/>
      <c r="N45" s="62"/>
      <c r="O45" s="62">
        <v>3</v>
      </c>
    </row>
    <row r="46" spans="1:15" ht="46.5" customHeight="1">
      <c r="A46" s="51" t="s">
        <v>13</v>
      </c>
      <c r="B46" s="110"/>
      <c r="C46" s="111"/>
      <c r="D46" s="112"/>
      <c r="E46" s="113" t="s">
        <v>14</v>
      </c>
      <c r="F46" s="63" t="s">
        <v>129</v>
      </c>
      <c r="G46" s="67">
        <v>100</v>
      </c>
      <c r="H46" s="67" t="s">
        <v>15</v>
      </c>
      <c r="I46" s="67" t="s">
        <v>15</v>
      </c>
      <c r="J46" s="67" t="s">
        <v>15</v>
      </c>
      <c r="K46" s="67" t="s">
        <v>15</v>
      </c>
      <c r="L46" s="67" t="s">
        <v>15</v>
      </c>
      <c r="M46" s="67"/>
      <c r="N46" s="67"/>
      <c r="O46" s="114">
        <v>0</v>
      </c>
    </row>
    <row r="47" spans="1:15" ht="46.5" customHeight="1">
      <c r="A47" s="115" t="s">
        <v>16</v>
      </c>
      <c r="B47" s="116" t="s">
        <v>17</v>
      </c>
      <c r="C47" s="117"/>
      <c r="D47" s="118"/>
      <c r="E47" s="119" t="s">
        <v>18</v>
      </c>
      <c r="F47" s="63" t="s">
        <v>129</v>
      </c>
      <c r="G47" s="94" t="s">
        <v>19</v>
      </c>
      <c r="H47" s="94">
        <v>4.3</v>
      </c>
      <c r="I47" s="94">
        <v>4.17</v>
      </c>
      <c r="J47" s="94">
        <v>4.04</v>
      </c>
      <c r="K47" s="94">
        <v>3.92</v>
      </c>
      <c r="L47" s="94">
        <v>3.86</v>
      </c>
      <c r="M47" s="94"/>
      <c r="N47" s="94"/>
      <c r="O47" s="94">
        <v>3.2</v>
      </c>
    </row>
    <row r="48" spans="1:15" ht="46.5" customHeight="1">
      <c r="A48" s="84" t="s">
        <v>20</v>
      </c>
      <c r="B48" s="121"/>
      <c r="C48" s="75"/>
      <c r="D48" s="76"/>
      <c r="E48" s="61" t="s">
        <v>21</v>
      </c>
      <c r="F48" s="63" t="s">
        <v>22</v>
      </c>
      <c r="G48" s="140" t="s">
        <v>23</v>
      </c>
      <c r="H48" s="140" t="s">
        <v>24</v>
      </c>
      <c r="I48" s="96">
        <v>1852.47</v>
      </c>
      <c r="J48" s="96">
        <v>1382.9</v>
      </c>
      <c r="K48" s="96">
        <v>1057.52</v>
      </c>
      <c r="L48" s="96">
        <v>493</v>
      </c>
      <c r="M48" s="96"/>
      <c r="N48" s="96"/>
      <c r="O48" s="96">
        <v>7214.7</v>
      </c>
    </row>
    <row r="49" spans="1:15" ht="46.5" customHeight="1">
      <c r="A49" s="122"/>
      <c r="B49" s="80"/>
      <c r="C49" s="101"/>
      <c r="D49" s="101"/>
      <c r="E49" s="80"/>
      <c r="F49" s="123"/>
      <c r="G49" s="124"/>
      <c r="H49" s="124"/>
      <c r="I49" s="124"/>
      <c r="J49" s="124"/>
      <c r="K49" s="124"/>
      <c r="L49" s="125">
        <f>I48+J48+K48+L48</f>
        <v>4785.889999999999</v>
      </c>
      <c r="M49" s="125"/>
      <c r="N49" s="125"/>
      <c r="O49" s="41"/>
    </row>
    <row r="50" spans="1:15" ht="46.5" customHeight="1">
      <c r="A50" s="122"/>
      <c r="B50" s="80" t="s">
        <v>187</v>
      </c>
      <c r="C50" s="101"/>
      <c r="D50" s="101"/>
      <c r="E50" s="80"/>
      <c r="F50" s="123"/>
      <c r="G50" s="124"/>
      <c r="H50" s="124"/>
      <c r="I50" s="124"/>
      <c r="J50" s="124"/>
      <c r="K50" s="124"/>
      <c r="L50" s="126"/>
      <c r="M50" s="126"/>
      <c r="N50" s="126"/>
      <c r="O50" s="41"/>
    </row>
    <row r="51" spans="1:15" ht="46.5" customHeight="1">
      <c r="A51" s="127"/>
      <c r="B51" s="252" t="s">
        <v>25</v>
      </c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143"/>
      <c r="N51" s="143"/>
      <c r="O51" s="120"/>
    </row>
    <row r="52" spans="1:15" ht="46.5" customHeight="1">
      <c r="A52" s="127"/>
      <c r="B52" s="247" t="s">
        <v>26</v>
      </c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</row>
    <row r="53" spans="1:15" ht="46.5" customHeight="1">
      <c r="A53" s="122"/>
      <c r="B53" s="264" t="s">
        <v>27</v>
      </c>
      <c r="C53" s="264"/>
      <c r="D53" s="264"/>
      <c r="E53" s="264"/>
      <c r="F53" s="123"/>
      <c r="G53" s="124"/>
      <c r="H53" s="124"/>
      <c r="I53" s="124"/>
      <c r="J53" s="124"/>
      <c r="K53" s="124"/>
      <c r="L53" s="124"/>
      <c r="M53" s="124"/>
      <c r="N53" s="124"/>
      <c r="O53" s="41"/>
    </row>
    <row r="54" spans="1:15" ht="46.5" customHeight="1">
      <c r="A54" s="122"/>
      <c r="B54" s="264" t="s">
        <v>28</v>
      </c>
      <c r="C54" s="264"/>
      <c r="D54" s="101"/>
      <c r="E54" s="80"/>
      <c r="F54" s="123"/>
      <c r="G54" s="124"/>
      <c r="H54" s="124"/>
      <c r="I54" s="124"/>
      <c r="J54" s="124"/>
      <c r="K54" s="124"/>
      <c r="L54" s="124"/>
      <c r="M54" s="124"/>
      <c r="N54" s="124"/>
      <c r="O54" s="41"/>
    </row>
    <row r="55" spans="1:15" ht="46.5" customHeight="1">
      <c r="A55" s="122"/>
      <c r="B55" s="264" t="s">
        <v>29</v>
      </c>
      <c r="C55" s="264"/>
      <c r="D55" s="264"/>
      <c r="E55" s="80"/>
      <c r="F55" s="123"/>
      <c r="G55" s="124"/>
      <c r="H55" s="124"/>
      <c r="I55" s="124"/>
      <c r="J55" s="124"/>
      <c r="K55" s="124"/>
      <c r="L55" s="124"/>
      <c r="M55" s="124"/>
      <c r="N55" s="124"/>
      <c r="O55" s="41"/>
    </row>
    <row r="56" spans="1:15" ht="46.5" customHeight="1">
      <c r="A56" s="122"/>
      <c r="B56" s="80"/>
      <c r="C56" s="101"/>
      <c r="D56" s="101"/>
      <c r="E56" s="80"/>
      <c r="F56" s="123"/>
      <c r="G56" s="124"/>
      <c r="H56" s="124"/>
      <c r="I56" s="124"/>
      <c r="J56" s="124"/>
      <c r="K56" s="124"/>
      <c r="L56" s="124"/>
      <c r="M56" s="124"/>
      <c r="N56" s="124"/>
      <c r="O56" s="41"/>
    </row>
    <row r="57" spans="1:15" ht="46.5" customHeight="1">
      <c r="A57" s="122"/>
      <c r="B57" s="80"/>
      <c r="C57" s="101"/>
      <c r="D57" s="101"/>
      <c r="E57" s="80"/>
      <c r="F57" s="123"/>
      <c r="G57" s="124"/>
      <c r="H57" s="124"/>
      <c r="I57" s="124"/>
      <c r="J57" s="124"/>
      <c r="K57" s="124"/>
      <c r="L57" s="124"/>
      <c r="M57" s="124"/>
      <c r="N57" s="124"/>
      <c r="O57" s="41"/>
    </row>
    <row r="58" spans="1:15" ht="46.5" customHeight="1">
      <c r="A58" s="122"/>
      <c r="B58" s="80"/>
      <c r="C58" s="101"/>
      <c r="D58" s="101"/>
      <c r="E58" s="80"/>
      <c r="F58" s="123"/>
      <c r="G58" s="124"/>
      <c r="H58" s="124"/>
      <c r="I58" s="124"/>
      <c r="J58" s="124"/>
      <c r="K58" s="124"/>
      <c r="L58" s="124"/>
      <c r="M58" s="124"/>
      <c r="N58" s="124"/>
      <c r="O58" s="41"/>
    </row>
    <row r="59" spans="1:15" ht="46.5" customHeight="1">
      <c r="A59" s="122"/>
      <c r="B59" s="80"/>
      <c r="C59" s="101"/>
      <c r="D59" s="101"/>
      <c r="E59" s="80"/>
      <c r="F59" s="123"/>
      <c r="G59" s="124"/>
      <c r="H59" s="124"/>
      <c r="I59" s="124"/>
      <c r="J59" s="124"/>
      <c r="K59" s="124"/>
      <c r="L59" s="124"/>
      <c r="M59" s="124"/>
      <c r="N59" s="124"/>
      <c r="O59" s="41"/>
    </row>
    <row r="60" spans="1:15" ht="46.5" customHeight="1">
      <c r="A60" s="122"/>
      <c r="B60" s="80"/>
      <c r="C60" s="101"/>
      <c r="D60" s="101"/>
      <c r="E60" s="80"/>
      <c r="F60" s="123"/>
      <c r="G60" s="124"/>
      <c r="H60" s="124"/>
      <c r="I60" s="124"/>
      <c r="J60" s="124"/>
      <c r="K60" s="124"/>
      <c r="L60" s="124"/>
      <c r="M60" s="124"/>
      <c r="N60" s="124"/>
      <c r="O60" s="41"/>
    </row>
    <row r="61" spans="1:15" ht="46.5" customHeight="1">
      <c r="A61" s="128"/>
      <c r="B61" s="80"/>
      <c r="C61" s="101"/>
      <c r="D61" s="101"/>
      <c r="E61" s="80"/>
      <c r="F61" s="123"/>
      <c r="G61" s="124"/>
      <c r="H61" s="124"/>
      <c r="I61" s="124"/>
      <c r="J61" s="124"/>
      <c r="K61" s="124"/>
      <c r="L61" s="124"/>
      <c r="M61" s="124"/>
      <c r="N61" s="124"/>
      <c r="O61" s="41"/>
    </row>
    <row r="62" spans="1:15" ht="46.5" customHeight="1">
      <c r="A62" s="128"/>
      <c r="B62" s="80"/>
      <c r="C62" s="101"/>
      <c r="D62" s="101"/>
      <c r="E62" s="80"/>
      <c r="F62" s="123"/>
      <c r="G62" s="124"/>
      <c r="H62" s="124"/>
      <c r="I62" s="124"/>
      <c r="J62" s="124"/>
      <c r="K62" s="124"/>
      <c r="L62" s="124"/>
      <c r="M62" s="124"/>
      <c r="N62" s="124"/>
      <c r="O62" s="41"/>
    </row>
    <row r="63" spans="1:15" ht="46.5" customHeight="1">
      <c r="A63" s="128"/>
      <c r="B63" s="80"/>
      <c r="C63" s="101"/>
      <c r="D63" s="101"/>
      <c r="E63" s="80"/>
      <c r="F63" s="123"/>
      <c r="G63" s="124"/>
      <c r="H63" s="124"/>
      <c r="I63" s="124"/>
      <c r="J63" s="124"/>
      <c r="K63" s="124"/>
      <c r="L63" s="124"/>
      <c r="M63" s="124"/>
      <c r="N63" s="124"/>
      <c r="O63" s="41"/>
    </row>
    <row r="64" spans="2:15" ht="46.5" customHeight="1">
      <c r="B64" s="129"/>
      <c r="C64" s="41"/>
      <c r="D64" s="41"/>
      <c r="E64" s="129"/>
      <c r="F64" s="130"/>
      <c r="G64" s="131"/>
      <c r="H64" s="131"/>
      <c r="I64" s="131"/>
      <c r="J64" s="131"/>
      <c r="K64" s="131"/>
      <c r="L64" s="131"/>
      <c r="M64" s="131"/>
      <c r="N64" s="131"/>
      <c r="O64" s="41"/>
    </row>
    <row r="65" spans="2:15" ht="46.5" customHeight="1">
      <c r="B65" s="129"/>
      <c r="C65" s="41"/>
      <c r="D65" s="41"/>
      <c r="E65" s="129"/>
      <c r="F65" s="130"/>
      <c r="G65" s="131"/>
      <c r="H65" s="131"/>
      <c r="I65" s="131"/>
      <c r="J65" s="131"/>
      <c r="K65" s="131"/>
      <c r="L65" s="131"/>
      <c r="M65" s="131"/>
      <c r="N65" s="131"/>
      <c r="O65" s="41"/>
    </row>
    <row r="66" spans="2:15" ht="46.5" customHeight="1">
      <c r="B66" s="129"/>
      <c r="C66" s="41"/>
      <c r="D66" s="41"/>
      <c r="E66" s="129"/>
      <c r="F66" s="130"/>
      <c r="G66" s="131"/>
      <c r="H66" s="131"/>
      <c r="I66" s="131"/>
      <c r="J66" s="131"/>
      <c r="K66" s="131"/>
      <c r="L66" s="131"/>
      <c r="M66" s="131"/>
      <c r="N66" s="131"/>
      <c r="O66" s="41"/>
    </row>
    <row r="67" spans="2:15" ht="46.5" customHeight="1">
      <c r="B67" s="129"/>
      <c r="C67" s="41"/>
      <c r="D67" s="41"/>
      <c r="E67" s="129"/>
      <c r="F67" s="130"/>
      <c r="G67" s="41"/>
      <c r="H67" s="41"/>
      <c r="I67" s="41"/>
      <c r="J67" s="41"/>
      <c r="K67" s="41"/>
      <c r="L67" s="41"/>
      <c r="M67" s="41"/>
      <c r="N67" s="41"/>
      <c r="O67" s="41"/>
    </row>
    <row r="68" spans="2:15" ht="46.5" customHeight="1">
      <c r="B68" s="129"/>
      <c r="C68" s="41"/>
      <c r="D68" s="41"/>
      <c r="E68" s="129"/>
      <c r="F68" s="130"/>
      <c r="G68" s="41"/>
      <c r="H68" s="41"/>
      <c r="I68" s="41"/>
      <c r="J68" s="41"/>
      <c r="K68" s="41"/>
      <c r="L68" s="41"/>
      <c r="M68" s="41"/>
      <c r="N68" s="41"/>
      <c r="O68" s="41"/>
    </row>
    <row r="69" spans="2:15" ht="46.5" customHeight="1">
      <c r="B69" s="129"/>
      <c r="C69" s="41"/>
      <c r="D69" s="41"/>
      <c r="E69" s="129"/>
      <c r="F69" s="130"/>
      <c r="G69" s="41"/>
      <c r="H69" s="41"/>
      <c r="I69" s="41"/>
      <c r="J69" s="41"/>
      <c r="K69" s="41"/>
      <c r="L69" s="41"/>
      <c r="M69" s="41"/>
      <c r="N69" s="41"/>
      <c r="O69" s="41"/>
    </row>
    <row r="70" spans="2:15" ht="46.5" customHeight="1">
      <c r="B70" s="129"/>
      <c r="C70" s="41"/>
      <c r="D70" s="41"/>
      <c r="E70" s="129"/>
      <c r="F70" s="130"/>
      <c r="G70" s="41"/>
      <c r="H70" s="41"/>
      <c r="I70" s="41"/>
      <c r="J70" s="41"/>
      <c r="K70" s="41"/>
      <c r="L70" s="41"/>
      <c r="M70" s="41"/>
      <c r="N70" s="41"/>
      <c r="O70" s="41"/>
    </row>
    <row r="71" spans="2:15" ht="46.5" customHeight="1">
      <c r="B71" s="129"/>
      <c r="C71" s="41"/>
      <c r="D71" s="41"/>
      <c r="E71" s="129"/>
      <c r="F71" s="130"/>
      <c r="G71" s="41"/>
      <c r="H71" s="41"/>
      <c r="I71" s="41"/>
      <c r="J71" s="41"/>
      <c r="K71" s="41"/>
      <c r="L71" s="41"/>
      <c r="M71" s="41"/>
      <c r="N71" s="41"/>
      <c r="O71" s="41"/>
    </row>
    <row r="72" spans="2:15" ht="46.5" customHeight="1">
      <c r="B72" s="129"/>
      <c r="C72" s="41"/>
      <c r="D72" s="41"/>
      <c r="E72" s="129"/>
      <c r="F72" s="130"/>
      <c r="G72" s="41"/>
      <c r="H72" s="41"/>
      <c r="I72" s="41"/>
      <c r="J72" s="41"/>
      <c r="K72" s="41"/>
      <c r="L72" s="41"/>
      <c r="M72" s="41"/>
      <c r="N72" s="41"/>
      <c r="O72" s="41"/>
    </row>
    <row r="73" spans="2:15" ht="46.5" customHeight="1">
      <c r="B73" s="129"/>
      <c r="C73" s="41"/>
      <c r="D73" s="41"/>
      <c r="E73" s="129"/>
      <c r="F73" s="130"/>
      <c r="G73" s="41"/>
      <c r="H73" s="41"/>
      <c r="I73" s="41"/>
      <c r="J73" s="41"/>
      <c r="K73" s="41"/>
      <c r="L73" s="41"/>
      <c r="M73" s="41"/>
      <c r="N73" s="41"/>
      <c r="O73" s="41"/>
    </row>
    <row r="74" spans="2:15" ht="46.5" customHeight="1">
      <c r="B74" s="129"/>
      <c r="C74" s="41"/>
      <c r="D74" s="41"/>
      <c r="E74" s="129"/>
      <c r="F74" s="130"/>
      <c r="G74" s="41"/>
      <c r="H74" s="41"/>
      <c r="I74" s="41"/>
      <c r="J74" s="41"/>
      <c r="K74" s="41"/>
      <c r="L74" s="41"/>
      <c r="M74" s="41"/>
      <c r="N74" s="41"/>
      <c r="O74" s="41"/>
    </row>
    <row r="75" spans="2:15" ht="46.5" customHeight="1">
      <c r="B75" s="129"/>
      <c r="C75" s="41"/>
      <c r="D75" s="41"/>
      <c r="E75" s="129"/>
      <c r="F75" s="130"/>
      <c r="G75" s="41"/>
      <c r="H75" s="41"/>
      <c r="I75" s="41"/>
      <c r="J75" s="41"/>
      <c r="K75" s="41"/>
      <c r="L75" s="41"/>
      <c r="M75" s="41"/>
      <c r="N75" s="41"/>
      <c r="O75" s="41"/>
    </row>
    <row r="76" spans="2:15" ht="46.5" customHeight="1">
      <c r="B76" s="129"/>
      <c r="C76" s="41"/>
      <c r="D76" s="41"/>
      <c r="E76" s="129"/>
      <c r="F76" s="130"/>
      <c r="G76" s="41"/>
      <c r="H76" s="41"/>
      <c r="I76" s="41"/>
      <c r="J76" s="41"/>
      <c r="K76" s="41"/>
      <c r="L76" s="41"/>
      <c r="M76" s="41"/>
      <c r="N76" s="41"/>
      <c r="O76" s="41"/>
    </row>
    <row r="77" spans="2:15" ht="46.5" customHeight="1">
      <c r="B77" s="129"/>
      <c r="C77" s="41"/>
      <c r="D77" s="41"/>
      <c r="E77" s="129"/>
      <c r="F77" s="130"/>
      <c r="G77" s="41"/>
      <c r="H77" s="41"/>
      <c r="I77" s="41"/>
      <c r="J77" s="41"/>
      <c r="K77" s="41"/>
      <c r="L77" s="41"/>
      <c r="M77" s="41"/>
      <c r="N77" s="41"/>
      <c r="O77" s="41"/>
    </row>
    <row r="78" spans="2:15" ht="46.5" customHeight="1">
      <c r="B78" s="129"/>
      <c r="C78" s="41"/>
      <c r="D78" s="41"/>
      <c r="E78" s="129"/>
      <c r="F78" s="130"/>
      <c r="G78" s="41"/>
      <c r="H78" s="41"/>
      <c r="I78" s="41"/>
      <c r="J78" s="41"/>
      <c r="K78" s="41"/>
      <c r="L78" s="41"/>
      <c r="M78" s="41"/>
      <c r="N78" s="41"/>
      <c r="O78" s="41"/>
    </row>
    <row r="79" spans="2:15" ht="46.5" customHeight="1">
      <c r="B79" s="129"/>
      <c r="C79" s="41"/>
      <c r="D79" s="41"/>
      <c r="E79" s="129"/>
      <c r="F79" s="130"/>
      <c r="G79" s="41"/>
      <c r="H79" s="41"/>
      <c r="I79" s="41"/>
      <c r="J79" s="41"/>
      <c r="K79" s="41"/>
      <c r="L79" s="41"/>
      <c r="M79" s="41"/>
      <c r="N79" s="41"/>
      <c r="O79" s="41"/>
    </row>
    <row r="80" spans="2:15" ht="46.5" customHeight="1">
      <c r="B80" s="129"/>
      <c r="C80" s="41"/>
      <c r="D80" s="41"/>
      <c r="E80" s="129"/>
      <c r="F80" s="130"/>
      <c r="G80" s="41"/>
      <c r="H80" s="41"/>
      <c r="I80" s="41"/>
      <c r="J80" s="41"/>
      <c r="K80" s="41"/>
      <c r="L80" s="41"/>
      <c r="M80" s="41"/>
      <c r="N80" s="41"/>
      <c r="O80" s="41"/>
    </row>
    <row r="81" spans="2:15" ht="46.5" customHeight="1">
      <c r="B81" s="129"/>
      <c r="C81" s="41"/>
      <c r="D81" s="41"/>
      <c r="E81" s="129"/>
      <c r="F81" s="130"/>
      <c r="G81" s="41"/>
      <c r="H81" s="41"/>
      <c r="I81" s="41"/>
      <c r="J81" s="41"/>
      <c r="K81" s="41"/>
      <c r="L81" s="41"/>
      <c r="M81" s="41"/>
      <c r="N81" s="41"/>
      <c r="O81" s="41"/>
    </row>
    <row r="82" spans="2:15" ht="46.5" customHeight="1">
      <c r="B82" s="129"/>
      <c r="C82" s="41"/>
      <c r="D82" s="41"/>
      <c r="E82" s="129"/>
      <c r="F82" s="130"/>
      <c r="G82" s="41"/>
      <c r="H82" s="41"/>
      <c r="I82" s="41"/>
      <c r="J82" s="41"/>
      <c r="K82" s="41"/>
      <c r="L82" s="41"/>
      <c r="M82" s="41"/>
      <c r="N82" s="41"/>
      <c r="O82" s="41"/>
    </row>
    <row r="83" spans="2:15" ht="46.5" customHeight="1">
      <c r="B83" s="129"/>
      <c r="C83" s="41"/>
      <c r="D83" s="41"/>
      <c r="E83" s="129"/>
      <c r="F83" s="130"/>
      <c r="G83" s="41"/>
      <c r="H83" s="41"/>
      <c r="I83" s="41"/>
      <c r="J83" s="41"/>
      <c r="K83" s="41"/>
      <c r="L83" s="41"/>
      <c r="M83" s="41"/>
      <c r="N83" s="41"/>
      <c r="O83" s="41"/>
    </row>
    <row r="84" spans="2:15" ht="46.5" customHeight="1">
      <c r="B84" s="129"/>
      <c r="C84" s="41"/>
      <c r="D84" s="41"/>
      <c r="E84" s="129"/>
      <c r="F84" s="130"/>
      <c r="G84" s="41"/>
      <c r="H84" s="41"/>
      <c r="I84" s="41"/>
      <c r="J84" s="41"/>
      <c r="K84" s="41"/>
      <c r="L84" s="41"/>
      <c r="M84" s="41"/>
      <c r="N84" s="41"/>
      <c r="O84" s="41"/>
    </row>
    <row r="85" spans="2:15" ht="46.5" customHeight="1">
      <c r="B85" s="129"/>
      <c r="C85" s="41"/>
      <c r="D85" s="41"/>
      <c r="E85" s="129"/>
      <c r="F85" s="130"/>
      <c r="G85" s="41"/>
      <c r="H85" s="41"/>
      <c r="I85" s="41"/>
      <c r="J85" s="41"/>
      <c r="K85" s="41"/>
      <c r="L85" s="41"/>
      <c r="M85" s="41"/>
      <c r="N85" s="41"/>
      <c r="O85" s="41"/>
    </row>
    <row r="86" spans="2:15" ht="46.5" customHeight="1">
      <c r="B86" s="129"/>
      <c r="C86" s="41"/>
      <c r="D86" s="41"/>
      <c r="E86" s="129"/>
      <c r="F86" s="130"/>
      <c r="G86" s="41"/>
      <c r="H86" s="41"/>
      <c r="I86" s="41"/>
      <c r="J86" s="41"/>
      <c r="K86" s="41"/>
      <c r="L86" s="41"/>
      <c r="M86" s="41"/>
      <c r="N86" s="41"/>
      <c r="O86" s="41"/>
    </row>
  </sheetData>
  <sheetProtection/>
  <mergeCells count="22">
    <mergeCell ref="H2:O2"/>
    <mergeCell ref="I1:O1"/>
    <mergeCell ref="B43:B44"/>
    <mergeCell ref="B51:L51"/>
    <mergeCell ref="B52:O52"/>
    <mergeCell ref="B3:L3"/>
    <mergeCell ref="E4:F4"/>
    <mergeCell ref="B53:E53"/>
    <mergeCell ref="B54:C54"/>
    <mergeCell ref="B55:D55"/>
    <mergeCell ref="H5:O5"/>
    <mergeCell ref="B8:B12"/>
    <mergeCell ref="B19:B21"/>
    <mergeCell ref="B28:B31"/>
    <mergeCell ref="B36:B40"/>
    <mergeCell ref="B41:B42"/>
    <mergeCell ref="G5:G6"/>
    <mergeCell ref="F5:F6"/>
    <mergeCell ref="A5:A6"/>
    <mergeCell ref="B5:B6"/>
    <mergeCell ref="C5:D5"/>
    <mergeCell ref="E5:E6"/>
  </mergeCells>
  <printOptions/>
  <pageMargins left="0.31496062992125984" right="0.31496062992125984" top="0.35433070866141736" bottom="0.35433070866141736" header="0" footer="0"/>
  <pageSetup fitToHeight="0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38"/>
  <sheetViews>
    <sheetView tabSelected="1" zoomScale="75" zoomScaleNormal="75" zoomScalePageLayoutView="0" workbookViewId="0" topLeftCell="A1">
      <selection activeCell="B32" sqref="B32"/>
    </sheetView>
  </sheetViews>
  <sheetFormatPr defaultColWidth="9.140625" defaultRowHeight="15" outlineLevelRow="1"/>
  <cols>
    <col min="1" max="1" width="4.28125" style="0" customWidth="1"/>
    <col min="2" max="2" width="29.421875" style="215" customWidth="1"/>
    <col min="3" max="3" width="23.140625" style="0" customWidth="1"/>
    <col min="4" max="4" width="12.7109375" style="0" customWidth="1"/>
    <col min="5" max="5" width="11.00390625" style="0" customWidth="1"/>
    <col min="6" max="6" width="33.421875" style="0" customWidth="1"/>
    <col min="7" max="7" width="39.8515625" style="0" customWidth="1"/>
    <col min="8" max="8" width="23.140625" style="0" customWidth="1"/>
  </cols>
  <sheetData>
    <row r="1" ht="18.75" outlineLevel="1">
      <c r="G1" s="1"/>
    </row>
    <row r="2" spans="6:8" ht="26.25" customHeight="1" outlineLevel="1">
      <c r="F2" s="170"/>
      <c r="G2" s="170"/>
      <c r="H2" s="170"/>
    </row>
    <row r="3" spans="6:8" ht="15" outlineLevel="1">
      <c r="F3" s="171"/>
      <c r="G3" s="171"/>
      <c r="H3" s="171"/>
    </row>
    <row r="4" spans="6:8" ht="15" outlineLevel="1">
      <c r="F4" s="170"/>
      <c r="G4" s="170"/>
      <c r="H4" s="170"/>
    </row>
    <row r="5" spans="6:8" ht="15" outlineLevel="1">
      <c r="F5" s="170"/>
      <c r="G5" s="170"/>
      <c r="H5" s="170"/>
    </row>
    <row r="6" spans="6:8" ht="15" outlineLevel="1">
      <c r="F6" s="170"/>
      <c r="G6" s="170"/>
      <c r="H6" s="170"/>
    </row>
    <row r="7" spans="6:8" ht="15" outlineLevel="1">
      <c r="F7" s="170"/>
      <c r="G7" s="170"/>
      <c r="H7" s="170"/>
    </row>
    <row r="8" spans="6:8" ht="15" outlineLevel="1">
      <c r="F8" s="170"/>
      <c r="G8" s="170"/>
      <c r="H8" s="170"/>
    </row>
    <row r="9" spans="6:8" ht="15" outlineLevel="1">
      <c r="F9" s="170"/>
      <c r="G9" s="170"/>
      <c r="H9" s="170"/>
    </row>
    <row r="10" spans="6:8" ht="15" outlineLevel="1">
      <c r="F10" s="170"/>
      <c r="G10" s="170"/>
      <c r="H10" s="170"/>
    </row>
    <row r="11" spans="6:8" ht="15" outlineLevel="1">
      <c r="F11" s="170"/>
      <c r="G11" s="170"/>
      <c r="H11" s="170"/>
    </row>
    <row r="12" ht="18.75">
      <c r="A12" s="6"/>
    </row>
    <row r="13" ht="18.75">
      <c r="A13" s="6"/>
    </row>
    <row r="14" ht="18.75">
      <c r="A14" s="6"/>
    </row>
    <row r="15" spans="1:8" ht="18.75">
      <c r="A15" s="240" t="s">
        <v>130</v>
      </c>
      <c r="B15" s="240"/>
      <c r="C15" s="240"/>
      <c r="D15" s="240"/>
      <c r="E15" s="240"/>
      <c r="F15" s="240"/>
      <c r="G15" s="240"/>
      <c r="H15" s="240"/>
    </row>
    <row r="16" spans="1:8" ht="57.75" customHeight="1">
      <c r="A16" s="240" t="s">
        <v>48</v>
      </c>
      <c r="B16" s="240"/>
      <c r="C16" s="240"/>
      <c r="D16" s="240"/>
      <c r="E16" s="240"/>
      <c r="F16" s="240"/>
      <c r="G16" s="240"/>
      <c r="H16" s="240"/>
    </row>
    <row r="17" ht="15.75">
      <c r="A17" s="3"/>
    </row>
    <row r="18" spans="1:8" ht="15">
      <c r="A18" s="241" t="s">
        <v>126</v>
      </c>
      <c r="B18" s="242" t="s">
        <v>131</v>
      </c>
      <c r="C18" s="241" t="s">
        <v>132</v>
      </c>
      <c r="D18" s="241" t="s">
        <v>133</v>
      </c>
      <c r="E18" s="241"/>
      <c r="F18" s="241" t="s">
        <v>134</v>
      </c>
      <c r="G18" s="241" t="s">
        <v>135</v>
      </c>
      <c r="H18" s="241" t="s">
        <v>78</v>
      </c>
    </row>
    <row r="19" spans="1:8" ht="36.75" customHeight="1">
      <c r="A19" s="241"/>
      <c r="B19" s="242"/>
      <c r="C19" s="241"/>
      <c r="D19" s="7" t="s">
        <v>137</v>
      </c>
      <c r="E19" s="8" t="s">
        <v>136</v>
      </c>
      <c r="F19" s="241"/>
      <c r="G19" s="241"/>
      <c r="H19" s="241"/>
    </row>
    <row r="20" spans="1:8" ht="15.75">
      <c r="A20" s="9">
        <v>1</v>
      </c>
      <c r="B20" s="135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>
        <v>8</v>
      </c>
    </row>
    <row r="21" spans="1:8" ht="15.75" customHeight="1">
      <c r="A21" s="184" t="str">
        <f>'П 1 инд-ры'!A21:G21</f>
        <v> Задача  № 1. Энергосбережение и повышение энергоэффективности систем коммунальной инфраструктуры</v>
      </c>
      <c r="B21" s="216"/>
      <c r="C21" s="185"/>
      <c r="D21" s="185"/>
      <c r="E21" s="185"/>
      <c r="F21" s="185"/>
      <c r="G21" s="185"/>
      <c r="H21" s="186"/>
    </row>
    <row r="22" spans="1:8" ht="15.75" customHeight="1">
      <c r="A22" s="253" t="s">
        <v>50</v>
      </c>
      <c r="B22" s="254"/>
      <c r="C22" s="254"/>
      <c r="D22" s="254"/>
      <c r="E22" s="254"/>
      <c r="F22" s="254"/>
      <c r="G22" s="254"/>
      <c r="H22" s="237"/>
    </row>
    <row r="23" spans="1:8" ht="113.25" customHeight="1">
      <c r="A23" s="159"/>
      <c r="B23" s="217" t="s">
        <v>47</v>
      </c>
      <c r="C23" s="159"/>
      <c r="D23" s="159"/>
      <c r="E23" s="159"/>
      <c r="F23" s="159"/>
      <c r="G23" s="159"/>
      <c r="H23" s="159"/>
    </row>
    <row r="24" spans="1:8" ht="31.5">
      <c r="A24" s="156"/>
      <c r="B24" s="214" t="s">
        <v>44</v>
      </c>
      <c r="C24" s="156"/>
      <c r="D24" s="156"/>
      <c r="E24" s="156"/>
      <c r="F24" s="156"/>
      <c r="G24" s="156"/>
      <c r="H24" s="156"/>
    </row>
    <row r="25" spans="1:8" ht="120" customHeight="1">
      <c r="A25" s="145"/>
      <c r="B25" s="135" t="s">
        <v>40</v>
      </c>
      <c r="C25" s="144" t="s">
        <v>49</v>
      </c>
      <c r="D25" s="144">
        <v>2014</v>
      </c>
      <c r="E25" s="144">
        <v>2017</v>
      </c>
      <c r="F25" s="144" t="s">
        <v>73</v>
      </c>
      <c r="G25" s="144" t="s">
        <v>74</v>
      </c>
      <c r="H25" s="144" t="str">
        <f>'П 1 инд-ры'!$B$22</f>
        <v>Доля реконструированных и отремонтированных  сетей коммунальной инфраструктурыв общей протяженности ветхих сетей. </v>
      </c>
    </row>
    <row r="26" spans="1:8" ht="94.5">
      <c r="A26" s="145"/>
      <c r="B26" s="135" t="s">
        <v>41</v>
      </c>
      <c r="C26" s="144" t="s">
        <v>49</v>
      </c>
      <c r="D26" s="144">
        <v>2014</v>
      </c>
      <c r="E26" s="144">
        <v>2017</v>
      </c>
      <c r="F26" s="144" t="s">
        <v>70</v>
      </c>
      <c r="G26" s="155" t="s">
        <v>71</v>
      </c>
      <c r="H26" s="144" t="str">
        <f>'П 1 инд-ры'!B27</f>
        <v>Удельноый расход электроэнергии  на выработку единицы объема подачи воды (кВтч/куб.м)</v>
      </c>
    </row>
    <row r="27" spans="1:8" ht="120">
      <c r="A27" s="145"/>
      <c r="B27" s="135" t="s">
        <v>42</v>
      </c>
      <c r="C27" s="144" t="s">
        <v>49</v>
      </c>
      <c r="D27" s="144">
        <v>2014</v>
      </c>
      <c r="E27" s="144">
        <v>2017</v>
      </c>
      <c r="F27" s="144" t="s">
        <v>73</v>
      </c>
      <c r="G27" s="144" t="s">
        <v>74</v>
      </c>
      <c r="H27" s="144" t="str">
        <f>'П 1 инд-ры'!$B$22</f>
        <v>Доля реконструированных и отремонтированных  сетей коммунальной инфраструктурыв общей протяженности ветхих сетей. </v>
      </c>
    </row>
    <row r="28" spans="1:8" ht="31.5">
      <c r="A28" s="145"/>
      <c r="B28" s="214" t="s">
        <v>45</v>
      </c>
      <c r="C28" s="144"/>
      <c r="D28" s="144"/>
      <c r="E28" s="144"/>
      <c r="F28" s="144"/>
      <c r="G28" s="144"/>
      <c r="H28" s="144"/>
    </row>
    <row r="29" spans="1:8" ht="165">
      <c r="A29" s="145"/>
      <c r="B29" s="135" t="s">
        <v>43</v>
      </c>
      <c r="C29" s="144" t="s">
        <v>49</v>
      </c>
      <c r="D29" s="144">
        <v>2014</v>
      </c>
      <c r="E29" s="144">
        <v>2017</v>
      </c>
      <c r="F29" s="144" t="s">
        <v>94</v>
      </c>
      <c r="G29" s="144" t="s">
        <v>61</v>
      </c>
      <c r="H29" s="144" t="str">
        <f>'П 1 инд-ры'!B22</f>
        <v>Доля реконструированных и отремонтированных  сетей коммунальной инфраструктурыв общей протяженности ветхих сетей. </v>
      </c>
    </row>
    <row r="30" spans="1:8" ht="31.5">
      <c r="A30" s="145"/>
      <c r="B30" s="214" t="s">
        <v>101</v>
      </c>
      <c r="C30" s="144"/>
      <c r="D30" s="144"/>
      <c r="E30" s="144"/>
      <c r="F30" s="144"/>
      <c r="G30" s="144"/>
      <c r="H30" s="144"/>
    </row>
    <row r="31" spans="1:8" ht="110.25">
      <c r="A31" s="145"/>
      <c r="B31" s="178" t="s">
        <v>119</v>
      </c>
      <c r="C31" s="144" t="s">
        <v>49</v>
      </c>
      <c r="D31" s="144">
        <v>2014</v>
      </c>
      <c r="E31" s="144">
        <v>2017</v>
      </c>
      <c r="F31" s="144" t="s">
        <v>68</v>
      </c>
      <c r="G31" s="144" t="s">
        <v>69</v>
      </c>
      <c r="H31" s="144" t="str">
        <f>'П 1 инд-ры'!$B$22</f>
        <v>Доля реконструированных и отремонтированных  сетей коммунальной инфраструктурыв общей протяженности ветхих сетей. </v>
      </c>
    </row>
    <row r="32" spans="1:8" ht="110.25">
      <c r="A32" s="145"/>
      <c r="B32" s="178" t="s">
        <v>52</v>
      </c>
      <c r="C32" s="144" t="s">
        <v>49</v>
      </c>
      <c r="D32" s="144">
        <v>2014</v>
      </c>
      <c r="E32" s="144">
        <v>2017</v>
      </c>
      <c r="F32" s="144" t="s">
        <v>68</v>
      </c>
      <c r="G32" s="144" t="s">
        <v>69</v>
      </c>
      <c r="H32" s="144" t="str">
        <f>'П 1 инд-ры'!$B$22</f>
        <v>Доля реконструированных и отремонтированных  сетей коммунальной инфраструктурыв общей протяженности ветхих сетей. </v>
      </c>
    </row>
    <row r="33" spans="1:8" ht="110.25">
      <c r="A33" s="145"/>
      <c r="B33" s="219" t="s">
        <v>46</v>
      </c>
      <c r="C33" s="144"/>
      <c r="D33" s="144"/>
      <c r="E33" s="144"/>
      <c r="F33" s="144"/>
      <c r="G33" s="144"/>
      <c r="H33" s="144"/>
    </row>
    <row r="34" spans="1:8" ht="94.5">
      <c r="A34" s="145"/>
      <c r="B34" s="220" t="s">
        <v>51</v>
      </c>
      <c r="C34" s="144" t="s">
        <v>49</v>
      </c>
      <c r="D34" s="144">
        <v>2014</v>
      </c>
      <c r="E34" s="144">
        <v>2017</v>
      </c>
      <c r="F34" s="144" t="s">
        <v>53</v>
      </c>
      <c r="G34" s="144" t="s">
        <v>67</v>
      </c>
      <c r="H34" s="144"/>
    </row>
    <row r="36" spans="2:9" ht="39.75" customHeight="1">
      <c r="B36" s="238"/>
      <c r="C36" s="238"/>
      <c r="D36" s="238"/>
      <c r="E36" s="238"/>
      <c r="F36" s="238"/>
      <c r="G36" s="238"/>
      <c r="H36" s="238"/>
      <c r="I36" s="174"/>
    </row>
    <row r="37" spans="2:9" ht="43.5" customHeight="1">
      <c r="B37" s="239"/>
      <c r="C37" s="239"/>
      <c r="D37" s="239"/>
      <c r="E37" s="239"/>
      <c r="F37" s="239"/>
      <c r="G37" s="239"/>
      <c r="H37" s="239"/>
      <c r="I37" s="175"/>
    </row>
    <row r="38" spans="2:9" ht="40.5" customHeight="1">
      <c r="B38" s="238"/>
      <c r="C38" s="238"/>
      <c r="D38" s="238"/>
      <c r="E38" s="238"/>
      <c r="F38" s="238"/>
      <c r="G38" s="238"/>
      <c r="H38" s="238"/>
      <c r="I38" s="174"/>
    </row>
  </sheetData>
  <sheetProtection/>
  <mergeCells count="13">
    <mergeCell ref="A15:H15"/>
    <mergeCell ref="A16:H16"/>
    <mergeCell ref="A18:A19"/>
    <mergeCell ref="B18:B19"/>
    <mergeCell ref="C18:C19"/>
    <mergeCell ref="D18:E18"/>
    <mergeCell ref="F18:F19"/>
    <mergeCell ref="H18:H19"/>
    <mergeCell ref="G18:G19"/>
    <mergeCell ref="A22:H22"/>
    <mergeCell ref="B36:H36"/>
    <mergeCell ref="B37:H37"/>
    <mergeCell ref="B38:H38"/>
  </mergeCells>
  <printOptions/>
  <pageMargins left="0.31496062992125984" right="0.31496062992125984" top="0.35433070866141736" bottom="0.35433070866141736" header="0" footer="0"/>
  <pageSetup fitToHeight="0" fitToWidth="1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4"/>
  <sheetViews>
    <sheetView zoomScale="75" zoomScaleNormal="75" zoomScalePageLayoutView="0" workbookViewId="0" topLeftCell="A1">
      <selection activeCell="A18" sqref="A18"/>
    </sheetView>
  </sheetViews>
  <sheetFormatPr defaultColWidth="9.140625" defaultRowHeight="15"/>
  <cols>
    <col min="1" max="1" width="4.7109375" style="0" customWidth="1"/>
    <col min="2" max="2" width="28.421875" style="0" customWidth="1"/>
    <col min="3" max="3" width="23.7109375" style="0" customWidth="1"/>
    <col min="4" max="4" width="13.00390625" style="0" customWidth="1"/>
    <col min="5" max="5" width="15.8515625" style="0" customWidth="1"/>
    <col min="6" max="6" width="15.140625" style="0" customWidth="1"/>
    <col min="7" max="7" width="37.140625" style="0" customWidth="1"/>
  </cols>
  <sheetData>
    <row r="1" ht="18.75">
      <c r="G1" s="6"/>
    </row>
    <row r="2" ht="18.75">
      <c r="G2" s="2"/>
    </row>
    <row r="3" ht="18.75">
      <c r="G3" s="2"/>
    </row>
    <row r="4" ht="18.75">
      <c r="G4" s="2"/>
    </row>
    <row r="5" ht="18.75">
      <c r="G5" s="2"/>
    </row>
    <row r="6" ht="18.75">
      <c r="G6" s="2"/>
    </row>
    <row r="7" ht="18.75">
      <c r="G7" s="2"/>
    </row>
    <row r="8" ht="18.75">
      <c r="G8" s="2"/>
    </row>
    <row r="9" ht="18.75">
      <c r="G9" s="2"/>
    </row>
    <row r="10" ht="18.75">
      <c r="G10" s="2"/>
    </row>
    <row r="11" ht="18.75">
      <c r="G11" s="2"/>
    </row>
    <row r="12" ht="18.75">
      <c r="G12" s="2"/>
    </row>
    <row r="13" ht="18.75">
      <c r="A13" s="6"/>
    </row>
    <row r="14" ht="18.75">
      <c r="A14" s="6"/>
    </row>
    <row r="15" spans="1:7" ht="15" customHeight="1">
      <c r="A15" s="227" t="s">
        <v>138</v>
      </c>
      <c r="B15" s="227"/>
      <c r="C15" s="227"/>
      <c r="D15" s="227"/>
      <c r="E15" s="227"/>
      <c r="F15" s="227"/>
      <c r="G15" s="227"/>
    </row>
    <row r="16" spans="1:7" ht="24.75" customHeight="1">
      <c r="A16" s="227" t="s">
        <v>95</v>
      </c>
      <c r="B16" s="227"/>
      <c r="C16" s="227"/>
      <c r="D16" s="227"/>
      <c r="E16" s="227"/>
      <c r="F16" s="227"/>
      <c r="G16" s="227"/>
    </row>
    <row r="17" spans="1:7" ht="39" customHeight="1">
      <c r="A17" s="260" t="s">
        <v>113</v>
      </c>
      <c r="B17" s="260"/>
      <c r="C17" s="260"/>
      <c r="D17" s="260"/>
      <c r="E17" s="260"/>
      <c r="F17" s="260"/>
      <c r="G17" s="260"/>
    </row>
    <row r="18" ht="18.75">
      <c r="A18" s="1"/>
    </row>
    <row r="19" spans="1:7" ht="47.25" customHeight="1">
      <c r="A19" s="244" t="s">
        <v>147</v>
      </c>
      <c r="B19" s="228" t="s">
        <v>139</v>
      </c>
      <c r="C19" s="244" t="s">
        <v>146</v>
      </c>
      <c r="D19" s="244" t="s">
        <v>140</v>
      </c>
      <c r="E19" s="244"/>
      <c r="F19" s="244"/>
      <c r="G19" s="244" t="s">
        <v>141</v>
      </c>
    </row>
    <row r="20" spans="1:7" ht="53.25" customHeight="1">
      <c r="A20" s="244"/>
      <c r="B20" s="228"/>
      <c r="C20" s="244"/>
      <c r="D20" s="9" t="s">
        <v>145</v>
      </c>
      <c r="E20" s="9" t="s">
        <v>142</v>
      </c>
      <c r="F20" s="9" t="s">
        <v>143</v>
      </c>
      <c r="G20" s="244"/>
    </row>
    <row r="21" spans="1:7" ht="18" customHeight="1">
      <c r="A21" s="11">
        <v>1</v>
      </c>
      <c r="B21" s="11">
        <v>2</v>
      </c>
      <c r="C21" s="11">
        <v>3</v>
      </c>
      <c r="D21" s="11">
        <v>4</v>
      </c>
      <c r="E21" s="11">
        <v>5</v>
      </c>
      <c r="F21" s="11">
        <v>6</v>
      </c>
      <c r="G21" s="11">
        <v>7</v>
      </c>
    </row>
    <row r="22" spans="1:7" ht="56.25" customHeight="1">
      <c r="A22" s="11"/>
      <c r="B22" s="243" t="s">
        <v>144</v>
      </c>
      <c r="C22" s="243"/>
      <c r="D22" s="243"/>
      <c r="E22" s="243"/>
      <c r="F22" s="243"/>
      <c r="G22" s="243"/>
    </row>
    <row r="23" ht="15.75">
      <c r="A23" s="5"/>
    </row>
    <row r="25" spans="1:5" ht="18.75">
      <c r="A25" s="138" t="s">
        <v>54</v>
      </c>
      <c r="C25" s="19" t="s">
        <v>49</v>
      </c>
      <c r="E25">
        <v>2017</v>
      </c>
    </row>
    <row r="26" spans="1:3" ht="18.75">
      <c r="A26" s="138" t="s">
        <v>55</v>
      </c>
      <c r="C26" s="19" t="s">
        <v>49</v>
      </c>
    </row>
    <row r="27" spans="1:3" ht="18.75">
      <c r="A27" s="138" t="s">
        <v>56</v>
      </c>
      <c r="C27" s="19" t="s">
        <v>49</v>
      </c>
    </row>
    <row r="28" ht="15">
      <c r="A28" s="10"/>
    </row>
    <row r="29" ht="15">
      <c r="C29" s="19" t="s">
        <v>49</v>
      </c>
    </row>
    <row r="31" ht="15">
      <c r="C31" s="19" t="s">
        <v>49</v>
      </c>
    </row>
    <row r="32" ht="15">
      <c r="C32" s="19" t="s">
        <v>49</v>
      </c>
    </row>
    <row r="34" ht="15">
      <c r="C34" s="19" t="s">
        <v>49</v>
      </c>
    </row>
  </sheetData>
  <sheetProtection/>
  <mergeCells count="9">
    <mergeCell ref="B22:G22"/>
    <mergeCell ref="C19:C20"/>
    <mergeCell ref="A15:G15"/>
    <mergeCell ref="A16:G16"/>
    <mergeCell ref="A17:G17"/>
    <mergeCell ref="A19:A20"/>
    <mergeCell ref="B19:B20"/>
    <mergeCell ref="D19:F19"/>
    <mergeCell ref="G19:G20"/>
  </mergeCells>
  <hyperlinks>
    <hyperlink ref="B19" location="_ftn2" display="_ftn2"/>
  </hyperlinks>
  <printOptions/>
  <pageMargins left="0.7086614173228347" right="0.7086614173228347" top="0.7480314960629921" bottom="0.5511811023622047" header="0.31496062992125984" footer="0.31496062992125984"/>
  <pageSetup fitToHeight="0" fitToWidth="1" horizontalDpi="600" verticalDpi="600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34"/>
  <sheetViews>
    <sheetView zoomScale="75" zoomScaleNormal="75" zoomScalePageLayoutView="0" workbookViewId="0" topLeftCell="A1">
      <selection activeCell="D20" sqref="D20"/>
    </sheetView>
  </sheetViews>
  <sheetFormatPr defaultColWidth="9.140625" defaultRowHeight="15"/>
  <cols>
    <col min="1" max="1" width="5.28125" style="0" customWidth="1"/>
    <col min="2" max="2" width="33.00390625" style="0" customWidth="1"/>
    <col min="3" max="3" width="41.140625" style="0" customWidth="1"/>
    <col min="4" max="4" width="31.00390625" style="0" customWidth="1"/>
    <col min="5" max="5" width="27.7109375" style="0" customWidth="1"/>
  </cols>
  <sheetData>
    <row r="1" ht="18.75">
      <c r="D1" s="6"/>
    </row>
    <row r="2" spans="4:5" ht="55.5" customHeight="1">
      <c r="D2" s="232"/>
      <c r="E2" s="232"/>
    </row>
    <row r="3" spans="4:5" ht="10.5" customHeight="1">
      <c r="D3" s="16"/>
      <c r="E3" s="17"/>
    </row>
    <row r="4" ht="15">
      <c r="D4" s="16"/>
    </row>
    <row r="5" ht="15">
      <c r="D5" s="16"/>
    </row>
    <row r="6" ht="15">
      <c r="D6" s="16"/>
    </row>
    <row r="7" ht="15">
      <c r="D7" s="16"/>
    </row>
    <row r="8" ht="15">
      <c r="D8" s="16"/>
    </row>
    <row r="9" ht="15">
      <c r="D9" s="16"/>
    </row>
    <row r="10" ht="15">
      <c r="D10" s="16"/>
    </row>
    <row r="11" spans="1:5" ht="18.75">
      <c r="A11" s="227"/>
      <c r="B11" s="227"/>
      <c r="C11" s="227"/>
      <c r="D11" s="227"/>
      <c r="E11" s="227"/>
    </row>
    <row r="12" spans="1:5" ht="18.75">
      <c r="A12" s="227" t="s">
        <v>125</v>
      </c>
      <c r="B12" s="227"/>
      <c r="C12" s="227"/>
      <c r="D12" s="227"/>
      <c r="E12" s="227"/>
    </row>
    <row r="13" spans="1:5" ht="78.75" customHeight="1">
      <c r="A13" s="240" t="s">
        <v>37</v>
      </c>
      <c r="B13" s="240"/>
      <c r="C13" s="240"/>
      <c r="D13" s="240"/>
      <c r="E13" s="240"/>
    </row>
    <row r="14" spans="1:5" ht="15">
      <c r="A14" s="13"/>
      <c r="B14" s="14"/>
      <c r="C14" s="14"/>
      <c r="D14" s="13"/>
      <c r="E14" s="12"/>
    </row>
    <row r="15" spans="1:5" ht="31.5">
      <c r="A15" s="9" t="s">
        <v>126</v>
      </c>
      <c r="B15" s="9" t="s">
        <v>148</v>
      </c>
      <c r="C15" s="9" t="s">
        <v>149</v>
      </c>
      <c r="D15" s="9" t="s">
        <v>150</v>
      </c>
      <c r="E15" s="9" t="s">
        <v>151</v>
      </c>
    </row>
    <row r="16" spans="1:5" ht="15.75">
      <c r="A16" s="9">
        <v>1</v>
      </c>
      <c r="B16" s="9">
        <v>2</v>
      </c>
      <c r="C16" s="9">
        <v>3</v>
      </c>
      <c r="D16" s="9">
        <v>4</v>
      </c>
      <c r="E16" s="9">
        <v>5</v>
      </c>
    </row>
    <row r="17" spans="1:5" ht="15">
      <c r="A17" s="229" t="s">
        <v>152</v>
      </c>
      <c r="B17" s="230" t="s">
        <v>114</v>
      </c>
      <c r="C17" s="230" t="s">
        <v>57</v>
      </c>
      <c r="D17" s="229" t="s">
        <v>117</v>
      </c>
      <c r="E17" s="229" t="s">
        <v>58</v>
      </c>
    </row>
    <row r="18" spans="1:5" ht="52.5" customHeight="1">
      <c r="A18" s="229"/>
      <c r="B18" s="231"/>
      <c r="C18" s="231"/>
      <c r="D18" s="229"/>
      <c r="E18" s="229"/>
    </row>
    <row r="19" spans="1:5" ht="78" customHeight="1">
      <c r="A19" s="9" t="s">
        <v>153</v>
      </c>
      <c r="B19" s="135" t="s">
        <v>115</v>
      </c>
      <c r="C19" s="135" t="s">
        <v>116</v>
      </c>
      <c r="D19" s="9" t="s">
        <v>117</v>
      </c>
      <c r="E19" s="9" t="s">
        <v>59</v>
      </c>
    </row>
    <row r="25" spans="3:5" ht="15">
      <c r="C25" s="19" t="s">
        <v>49</v>
      </c>
      <c r="E25">
        <v>2017</v>
      </c>
    </row>
    <row r="26" ht="15">
      <c r="C26" s="19" t="s">
        <v>49</v>
      </c>
    </row>
    <row r="27" ht="15">
      <c r="C27" s="19" t="s">
        <v>49</v>
      </c>
    </row>
    <row r="29" ht="15">
      <c r="C29" s="19" t="s">
        <v>49</v>
      </c>
    </row>
    <row r="31" ht="15">
      <c r="C31" s="19" t="s">
        <v>49</v>
      </c>
    </row>
    <row r="32" ht="15">
      <c r="C32" s="19" t="s">
        <v>49</v>
      </c>
    </row>
    <row r="34" ht="15">
      <c r="C34" s="19" t="s">
        <v>49</v>
      </c>
    </row>
  </sheetData>
  <sheetProtection/>
  <mergeCells count="9">
    <mergeCell ref="D2:E2"/>
    <mergeCell ref="A11:E11"/>
    <mergeCell ref="A12:E12"/>
    <mergeCell ref="A13:E13"/>
    <mergeCell ref="E17:E18"/>
    <mergeCell ref="A17:A18"/>
    <mergeCell ref="B17:B18"/>
    <mergeCell ref="C17:C18"/>
    <mergeCell ref="D17:D18"/>
  </mergeCells>
  <printOptions/>
  <pageMargins left="0.7" right="0.7" top="0.75" bottom="0.75" header="0.3" footer="0.3"/>
  <pageSetup fitToHeight="0" fitToWidth="1" horizontalDpi="600" verticalDpi="600" orientation="landscape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5:J23"/>
  <sheetViews>
    <sheetView view="pageBreakPreview" zoomScale="60" zoomScalePageLayoutView="0" workbookViewId="0" topLeftCell="A1">
      <selection activeCell="A18" sqref="A18"/>
    </sheetView>
  </sheetViews>
  <sheetFormatPr defaultColWidth="9.140625" defaultRowHeight="15"/>
  <cols>
    <col min="1" max="1" width="46.140625" style="0" customWidth="1"/>
    <col min="4" max="4" width="5.8515625" style="0" customWidth="1"/>
    <col min="5" max="5" width="8.140625" style="0" customWidth="1"/>
    <col min="10" max="10" width="6.421875" style="0" customWidth="1"/>
  </cols>
  <sheetData>
    <row r="7" ht="16.5" customHeight="1"/>
    <row r="10" ht="12.75" customHeight="1"/>
    <row r="11" ht="16.5" customHeight="1"/>
    <row r="15" spans="1:10" ht="18.75">
      <c r="A15" s="227" t="s">
        <v>103</v>
      </c>
      <c r="B15" s="227"/>
      <c r="C15" s="227"/>
      <c r="D15" s="227"/>
      <c r="E15" s="227"/>
      <c r="F15" s="227"/>
      <c r="G15" s="227"/>
      <c r="H15" s="227"/>
      <c r="I15" s="227"/>
      <c r="J15" s="227"/>
    </row>
    <row r="16" spans="1:10" ht="18.75">
      <c r="A16" s="240" t="s">
        <v>104</v>
      </c>
      <c r="B16" s="240"/>
      <c r="C16" s="240"/>
      <c r="D16" s="240"/>
      <c r="E16" s="240"/>
      <c r="F16" s="240"/>
      <c r="G16" s="240"/>
      <c r="H16" s="240"/>
      <c r="I16" s="240"/>
      <c r="J16" s="240"/>
    </row>
    <row r="17" spans="1:10" ht="48" customHeight="1">
      <c r="A17" s="240" t="s">
        <v>118</v>
      </c>
      <c r="B17" s="240"/>
      <c r="C17" s="240"/>
      <c r="D17" s="240"/>
      <c r="E17" s="240"/>
      <c r="F17" s="240"/>
      <c r="G17" s="240"/>
      <c r="H17" s="240"/>
      <c r="I17" s="240"/>
      <c r="J17" s="240"/>
    </row>
    <row r="18" spans="1:10" ht="15.75" thickBot="1">
      <c r="A18" s="179"/>
      <c r="B18" s="235"/>
      <c r="C18" s="235"/>
      <c r="D18" s="179"/>
      <c r="E18" s="179"/>
      <c r="F18" s="179"/>
      <c r="G18" s="235"/>
      <c r="H18" s="235"/>
      <c r="I18" s="235"/>
      <c r="J18" s="235"/>
    </row>
    <row r="19" spans="1:10" ht="16.5" thickBot="1">
      <c r="A19" s="225" t="s">
        <v>105</v>
      </c>
      <c r="B19" s="236" t="s">
        <v>106</v>
      </c>
      <c r="C19" s="223"/>
      <c r="D19" s="223"/>
      <c r="E19" s="224"/>
      <c r="F19" s="274" t="s">
        <v>107</v>
      </c>
      <c r="G19" s="223"/>
      <c r="H19" s="223"/>
      <c r="I19" s="223"/>
      <c r="J19" s="224"/>
    </row>
    <row r="20" spans="1:10" ht="16.5" thickBot="1">
      <c r="A20" s="226"/>
      <c r="B20" s="180">
        <v>2014</v>
      </c>
      <c r="C20" s="236">
        <v>2015</v>
      </c>
      <c r="D20" s="275"/>
      <c r="E20" s="180">
        <v>2016</v>
      </c>
      <c r="F20" s="236">
        <v>2014</v>
      </c>
      <c r="G20" s="275"/>
      <c r="H20" s="236">
        <v>2015</v>
      </c>
      <c r="I20" s="275"/>
      <c r="J20" s="180">
        <v>2016</v>
      </c>
    </row>
    <row r="21" spans="1:10" ht="16.5" thickBot="1">
      <c r="A21" s="181">
        <v>1</v>
      </c>
      <c r="B21" s="182">
        <v>2</v>
      </c>
      <c r="C21" s="233">
        <v>3</v>
      </c>
      <c r="D21" s="234"/>
      <c r="E21" s="182">
        <v>4</v>
      </c>
      <c r="F21" s="233">
        <v>5</v>
      </c>
      <c r="G21" s="234"/>
      <c r="H21" s="233">
        <v>6</v>
      </c>
      <c r="I21" s="234"/>
      <c r="J21" s="182">
        <v>7</v>
      </c>
    </row>
    <row r="22" spans="1:10" ht="16.5" thickBot="1">
      <c r="A22" s="183" t="s">
        <v>108</v>
      </c>
      <c r="B22" s="236" t="s">
        <v>109</v>
      </c>
      <c r="C22" s="223"/>
      <c r="D22" s="223"/>
      <c r="E22" s="223"/>
      <c r="F22" s="223"/>
      <c r="G22" s="223"/>
      <c r="H22" s="223"/>
      <c r="I22" s="223"/>
      <c r="J22" s="224"/>
    </row>
    <row r="23" spans="1:10" ht="16.5" thickBot="1">
      <c r="A23" s="183" t="s">
        <v>110</v>
      </c>
      <c r="B23" s="236" t="s">
        <v>111</v>
      </c>
      <c r="C23" s="223"/>
      <c r="D23" s="223"/>
      <c r="E23" s="223"/>
      <c r="F23" s="223"/>
      <c r="G23" s="223"/>
      <c r="H23" s="223"/>
      <c r="I23" s="223"/>
      <c r="J23" s="224"/>
    </row>
  </sheetData>
  <sheetProtection/>
  <mergeCells count="17">
    <mergeCell ref="B22:J22"/>
    <mergeCell ref="B23:J23"/>
    <mergeCell ref="A19:A20"/>
    <mergeCell ref="B19:E19"/>
    <mergeCell ref="F19:J19"/>
    <mergeCell ref="C20:D20"/>
    <mergeCell ref="F20:G20"/>
    <mergeCell ref="H20:I20"/>
    <mergeCell ref="C21:D21"/>
    <mergeCell ref="F21:G21"/>
    <mergeCell ref="H21:I21"/>
    <mergeCell ref="A15:J15"/>
    <mergeCell ref="A16:J16"/>
    <mergeCell ref="A17:J17"/>
    <mergeCell ref="B18:C18"/>
    <mergeCell ref="G18:H18"/>
    <mergeCell ref="I18:J1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9"/>
  <sheetViews>
    <sheetView zoomScale="75" zoomScaleNormal="75" zoomScalePageLayoutView="0" workbookViewId="0" topLeftCell="A1">
      <selection activeCell="N15" sqref="N15"/>
    </sheetView>
  </sheetViews>
  <sheetFormatPr defaultColWidth="9.140625" defaultRowHeight="15" outlineLevelRow="1" outlineLevelCol="1"/>
  <cols>
    <col min="1" max="1" width="5.7109375" style="194" customWidth="1"/>
    <col min="2" max="2" width="34.8515625" style="197" customWidth="1"/>
    <col min="3" max="3" width="29.28125" style="198" customWidth="1"/>
    <col min="4" max="4" width="6.7109375" style="199" customWidth="1"/>
    <col min="5" max="5" width="7.421875" style="199" customWidth="1"/>
    <col min="6" max="6" width="10.8515625" style="199" customWidth="1"/>
    <col min="7" max="7" width="7.00390625" style="199" customWidth="1"/>
    <col min="8" max="8" width="16.421875" style="194" customWidth="1"/>
    <col min="9" max="9" width="16.140625" style="194" customWidth="1"/>
    <col min="10" max="10" width="16.7109375" style="194" customWidth="1"/>
    <col min="11" max="11" width="15.8515625" style="194" customWidth="1"/>
    <col min="12" max="12" width="15.8515625" style="194" customWidth="1" outlineLevel="1"/>
    <col min="13" max="13" width="11.57421875" style="198" bestFit="1" customWidth="1"/>
    <col min="14" max="244" width="9.140625" style="198" customWidth="1"/>
    <col min="245" max="245" width="5.7109375" style="198" customWidth="1"/>
    <col min="246" max="246" width="34.140625" style="198" customWidth="1"/>
    <col min="247" max="247" width="24.28125" style="198" customWidth="1"/>
    <col min="248" max="248" width="9.57421875" style="198" customWidth="1"/>
    <col min="249" max="249" width="9.28125" style="198" customWidth="1"/>
    <col min="250" max="250" width="22.28125" style="198" customWidth="1"/>
    <col min="251" max="251" width="7.00390625" style="198" customWidth="1"/>
    <col min="252" max="252" width="17.57421875" style="198" customWidth="1"/>
    <col min="253" max="253" width="16.140625" style="198" customWidth="1"/>
    <col min="254" max="254" width="20.140625" style="198" customWidth="1"/>
    <col min="255" max="16384" width="18.8515625" style="198" customWidth="1"/>
  </cols>
  <sheetData>
    <row r="1" spans="10:12" ht="18.75" outlineLevel="1">
      <c r="J1" s="200"/>
      <c r="K1" s="201"/>
      <c r="L1" s="200"/>
    </row>
    <row r="2" spans="10:12" ht="18.75" outlineLevel="1">
      <c r="J2" s="200"/>
      <c r="K2" s="201"/>
      <c r="L2" s="200"/>
    </row>
    <row r="3" spans="10:12" ht="18.75" outlineLevel="1">
      <c r="J3" s="200"/>
      <c r="K3" s="201"/>
      <c r="L3" s="200"/>
    </row>
    <row r="4" spans="10:12" ht="18.75" outlineLevel="1">
      <c r="J4" s="200"/>
      <c r="K4" s="201"/>
      <c r="L4" s="200"/>
    </row>
    <row r="5" spans="10:12" ht="72" customHeight="1" outlineLevel="1">
      <c r="J5" s="279"/>
      <c r="K5" s="279"/>
      <c r="L5" s="279"/>
    </row>
    <row r="6" spans="10:12" ht="72" customHeight="1" outlineLevel="1">
      <c r="J6" s="202"/>
      <c r="K6" s="203"/>
      <c r="L6" s="203"/>
    </row>
    <row r="7" spans="1:12" s="204" customFormat="1" ht="16.5" customHeight="1">
      <c r="A7" s="280" t="s">
        <v>154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</row>
    <row r="8" spans="1:12" s="204" customFormat="1" ht="51" customHeight="1">
      <c r="A8" s="276" t="s">
        <v>38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</row>
    <row r="9" spans="1:12" s="204" customFormat="1" ht="33" customHeight="1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</row>
    <row r="10" spans="1:12" ht="28.5" customHeight="1">
      <c r="A10" s="281" t="s">
        <v>161</v>
      </c>
      <c r="B10" s="277" t="s">
        <v>162</v>
      </c>
      <c r="C10" s="282" t="s">
        <v>166</v>
      </c>
      <c r="D10" s="277" t="s">
        <v>155</v>
      </c>
      <c r="E10" s="277"/>
      <c r="F10" s="277"/>
      <c r="G10" s="277"/>
      <c r="H10" s="277" t="s">
        <v>163</v>
      </c>
      <c r="I10" s="277"/>
      <c r="J10" s="277"/>
      <c r="K10" s="277"/>
      <c r="L10" s="277"/>
    </row>
    <row r="11" spans="1:12" ht="20.25" customHeight="1">
      <c r="A11" s="281"/>
      <c r="B11" s="277"/>
      <c r="C11" s="282"/>
      <c r="D11" s="277" t="s">
        <v>156</v>
      </c>
      <c r="E11" s="187" t="s">
        <v>157</v>
      </c>
      <c r="F11" s="277" t="s">
        <v>159</v>
      </c>
      <c r="G11" s="278" t="s">
        <v>160</v>
      </c>
      <c r="H11" s="277" t="s">
        <v>164</v>
      </c>
      <c r="I11" s="277">
        <v>2014</v>
      </c>
      <c r="J11" s="277">
        <v>2015</v>
      </c>
      <c r="K11" s="277">
        <v>2016</v>
      </c>
      <c r="L11" s="277">
        <v>2017</v>
      </c>
    </row>
    <row r="12" spans="1:12" ht="19.5" customHeight="1">
      <c r="A12" s="281"/>
      <c r="B12" s="277"/>
      <c r="C12" s="282"/>
      <c r="D12" s="277"/>
      <c r="E12" s="187" t="s">
        <v>158</v>
      </c>
      <c r="F12" s="277"/>
      <c r="G12" s="278"/>
      <c r="H12" s="277"/>
      <c r="I12" s="277"/>
      <c r="J12" s="277"/>
      <c r="K12" s="277"/>
      <c r="L12" s="277"/>
    </row>
    <row r="13" spans="1:12" ht="15.75">
      <c r="A13" s="206">
        <v>1</v>
      </c>
      <c r="B13" s="207">
        <v>2</v>
      </c>
      <c r="C13" s="208">
        <v>3</v>
      </c>
      <c r="D13" s="187">
        <v>4</v>
      </c>
      <c r="E13" s="187">
        <v>5</v>
      </c>
      <c r="F13" s="187">
        <v>6</v>
      </c>
      <c r="G13" s="209">
        <v>7</v>
      </c>
      <c r="H13" s="209">
        <v>8</v>
      </c>
      <c r="I13" s="187">
        <v>9</v>
      </c>
      <c r="J13" s="187">
        <v>10</v>
      </c>
      <c r="K13" s="187">
        <v>11</v>
      </c>
      <c r="L13" s="187">
        <v>11</v>
      </c>
    </row>
    <row r="14" spans="1:13" s="211" customFormat="1" ht="59.25" customHeight="1">
      <c r="A14" s="221"/>
      <c r="B14" s="195" t="s">
        <v>120</v>
      </c>
      <c r="C14" s="196" t="str">
        <f>'П 2 мер-ия'!C25</f>
        <v>администрация Романовского сельского поселения</v>
      </c>
      <c r="D14" s="187"/>
      <c r="E14" s="188"/>
      <c r="F14" s="188"/>
      <c r="G14" s="188"/>
      <c r="H14" s="191">
        <f>SUM(H15:H21)</f>
        <v>4965</v>
      </c>
      <c r="I14" s="191">
        <f>SUM(I15:I21)</f>
        <v>1765</v>
      </c>
      <c r="J14" s="191">
        <f>SUM(J15:J21)</f>
        <v>1600</v>
      </c>
      <c r="K14" s="191">
        <f>SUM(K15:K21)</f>
        <v>1600</v>
      </c>
      <c r="L14" s="191">
        <f>SUM(L15:L21)</f>
        <v>1600</v>
      </c>
      <c r="M14" s="210"/>
    </row>
    <row r="15" spans="1:13" ht="87" customHeight="1">
      <c r="A15" s="207">
        <v>3</v>
      </c>
      <c r="B15" s="189" t="str">
        <f>'П 2 мер-ия'!B25</f>
        <v>Мероприятие 1.   Замена ветхих изношенных сетей водоснабжения:капитальный ремонт сетей водоснабжения с применением новых материалов</v>
      </c>
      <c r="C15" s="190" t="str">
        <f aca="true" t="shared" si="0" ref="C15:C20">C$14</f>
        <v>администрация Романовского сельского поселения</v>
      </c>
      <c r="D15" s="187"/>
      <c r="E15" s="188"/>
      <c r="F15" s="188"/>
      <c r="G15" s="187"/>
      <c r="H15" s="191">
        <f>I15+J15+K15</f>
        <v>1500</v>
      </c>
      <c r="I15" s="191">
        <v>500</v>
      </c>
      <c r="J15" s="191">
        <v>500</v>
      </c>
      <c r="K15" s="191">
        <v>500</v>
      </c>
      <c r="L15" s="191">
        <v>500</v>
      </c>
      <c r="M15" s="212"/>
    </row>
    <row r="16" spans="1:12" ht="90.75" customHeight="1">
      <c r="A16" s="207">
        <v>4</v>
      </c>
      <c r="B16" s="189" t="str">
        <f>'П 2 мер-ия'!B26</f>
        <v>Мероприятие 2. Замена и ремонт насосного и компрессорного оборудования систем водоснабжения и водоотведения</v>
      </c>
      <c r="C16" s="190" t="str">
        <f t="shared" si="0"/>
        <v>администрация Романовского сельского поселения</v>
      </c>
      <c r="D16" s="187"/>
      <c r="E16" s="188"/>
      <c r="F16" s="188"/>
      <c r="G16" s="187"/>
      <c r="H16" s="191">
        <f aca="true" t="shared" si="1" ref="H16:H21">I16+J16+K16</f>
        <v>450</v>
      </c>
      <c r="I16" s="191">
        <v>150</v>
      </c>
      <c r="J16" s="191">
        <v>150</v>
      </c>
      <c r="K16" s="191">
        <v>150</v>
      </c>
      <c r="L16" s="191">
        <v>150</v>
      </c>
    </row>
    <row r="17" spans="1:12" ht="55.5" customHeight="1">
      <c r="A17" s="207">
        <v>7</v>
      </c>
      <c r="B17" s="189" t="str">
        <f>'П 2 мер-ия'!B27</f>
        <v>Мероприятие 3. Реконструкция водоводов</v>
      </c>
      <c r="C17" s="190" t="str">
        <f t="shared" si="0"/>
        <v>администрация Романовского сельского поселения</v>
      </c>
      <c r="D17" s="187"/>
      <c r="E17" s="188"/>
      <c r="F17" s="188"/>
      <c r="G17" s="187"/>
      <c r="H17" s="191">
        <f t="shared" si="1"/>
        <v>0</v>
      </c>
      <c r="I17" s="191">
        <v>0</v>
      </c>
      <c r="J17" s="191">
        <v>0</v>
      </c>
      <c r="K17" s="191">
        <v>0</v>
      </c>
      <c r="L17" s="191">
        <v>0</v>
      </c>
    </row>
    <row r="18" spans="1:12" ht="57" customHeight="1">
      <c r="A18" s="207">
        <v>8</v>
      </c>
      <c r="B18" s="192" t="str">
        <f>'П 2 мер-ия'!B29</f>
        <v>Мероприятие 4. Замена ветхих изношенных линий электропередач. Капитальный ремонт сетей уличного освещения. Реконструкция сетей уличного освещения</v>
      </c>
      <c r="C18" s="190" t="str">
        <f t="shared" si="0"/>
        <v>администрация Романовского сельского поселения</v>
      </c>
      <c r="D18" s="187"/>
      <c r="E18" s="188"/>
      <c r="F18" s="188"/>
      <c r="G18" s="187"/>
      <c r="H18" s="191">
        <f t="shared" si="1"/>
        <v>450</v>
      </c>
      <c r="I18" s="191">
        <v>150</v>
      </c>
      <c r="J18" s="191">
        <v>150</v>
      </c>
      <c r="K18" s="191">
        <v>150</v>
      </c>
      <c r="L18" s="191">
        <v>150</v>
      </c>
    </row>
    <row r="19" spans="1:12" ht="55.5" customHeight="1">
      <c r="A19" s="221"/>
      <c r="B19" s="193" t="str">
        <f>'П 2 мер-ия'!B31</f>
        <v>Мероприятие 5. Замена ветхих и изношенных сетей теплоснабжения: Капитальный ремонт  сетей теплоснабжения с применением новых материалов</v>
      </c>
      <c r="C19" s="190" t="str">
        <f t="shared" si="0"/>
        <v>администрация Романовского сельского поселения</v>
      </c>
      <c r="D19" s="187"/>
      <c r="E19" s="188"/>
      <c r="F19" s="188"/>
      <c r="G19" s="187"/>
      <c r="H19" s="191">
        <f t="shared" si="1"/>
        <v>1500</v>
      </c>
      <c r="I19" s="191">
        <v>500</v>
      </c>
      <c r="J19" s="191">
        <v>500</v>
      </c>
      <c r="K19" s="191">
        <v>500</v>
      </c>
      <c r="L19" s="191">
        <v>500</v>
      </c>
    </row>
    <row r="20" spans="1:12" ht="90.75" customHeight="1">
      <c r="A20" s="221"/>
      <c r="B20" s="193" t="str">
        <f>'П 2 мер-ия'!B32</f>
        <v>Мероприятие 6. Технические мероприятия по энергосбережению и повышению энергоэффективности котельных Романовского сельского поселения</v>
      </c>
      <c r="C20" s="190" t="str">
        <f t="shared" si="0"/>
        <v>администрация Романовского сельского поселения</v>
      </c>
      <c r="D20" s="187"/>
      <c r="E20" s="188"/>
      <c r="F20" s="188"/>
      <c r="G20" s="187"/>
      <c r="H20" s="191">
        <f t="shared" si="1"/>
        <v>900</v>
      </c>
      <c r="I20" s="191">
        <v>300</v>
      </c>
      <c r="J20" s="191">
        <v>300</v>
      </c>
      <c r="K20" s="191">
        <v>300</v>
      </c>
      <c r="L20" s="191">
        <v>300</v>
      </c>
    </row>
    <row r="21" spans="1:12" ht="82.5" customHeight="1">
      <c r="A21" s="207"/>
      <c r="B21" s="193" t="str">
        <f>'П 2 мер-ия'!B34</f>
        <v>Мероприятие 7. Проведение обязательного энергетического обследования объектов коммунальной инфраструктуры</v>
      </c>
      <c r="C21" s="218" t="s">
        <v>49</v>
      </c>
      <c r="D21" s="187"/>
      <c r="E21" s="188"/>
      <c r="F21" s="188"/>
      <c r="G21" s="187"/>
      <c r="H21" s="191">
        <f t="shared" si="1"/>
        <v>165</v>
      </c>
      <c r="I21" s="191">
        <v>165</v>
      </c>
      <c r="J21" s="191"/>
      <c r="K21" s="191"/>
      <c r="L21" s="191"/>
    </row>
    <row r="22" ht="15">
      <c r="A22" s="213"/>
    </row>
    <row r="23" ht="15">
      <c r="A23" s="213"/>
    </row>
    <row r="24" ht="15">
      <c r="A24" s="213"/>
    </row>
    <row r="25" ht="15">
      <c r="A25" s="213"/>
    </row>
    <row r="26" ht="15">
      <c r="A26" s="213"/>
    </row>
    <row r="27" ht="15">
      <c r="A27" s="213"/>
    </row>
    <row r="28" ht="15">
      <c r="A28" s="213"/>
    </row>
    <row r="29" ht="15">
      <c r="A29" s="213"/>
    </row>
    <row r="30" ht="15">
      <c r="A30" s="213"/>
    </row>
    <row r="31" ht="15">
      <c r="A31" s="213"/>
    </row>
    <row r="32" ht="15">
      <c r="A32" s="213"/>
    </row>
    <row r="33" ht="15">
      <c r="A33" s="213"/>
    </row>
    <row r="34" ht="15">
      <c r="A34" s="213"/>
    </row>
    <row r="35" ht="15">
      <c r="A35" s="213"/>
    </row>
    <row r="36" ht="15">
      <c r="A36" s="213"/>
    </row>
    <row r="37" ht="15">
      <c r="A37" s="213"/>
    </row>
    <row r="38" ht="15">
      <c r="A38" s="213"/>
    </row>
    <row r="39" ht="15">
      <c r="A39" s="213"/>
    </row>
  </sheetData>
  <sheetProtection/>
  <mergeCells count="16">
    <mergeCell ref="J5:L5"/>
    <mergeCell ref="I11:I12"/>
    <mergeCell ref="A7:L7"/>
    <mergeCell ref="A10:A12"/>
    <mergeCell ref="B10:B12"/>
    <mergeCell ref="C10:C12"/>
    <mergeCell ref="D10:G10"/>
    <mergeCell ref="H10:L10"/>
    <mergeCell ref="D11:D12"/>
    <mergeCell ref="F11:F12"/>
    <mergeCell ref="A8:L8"/>
    <mergeCell ref="L11:L12"/>
    <mergeCell ref="G11:G12"/>
    <mergeCell ref="H11:H12"/>
    <mergeCell ref="J11:J12"/>
    <mergeCell ref="K11:K12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77"/>
  <sheetViews>
    <sheetView zoomScale="75" zoomScaleNormal="75" zoomScalePageLayoutView="0" workbookViewId="0" topLeftCell="A1">
      <selection activeCell="F75" sqref="F75:H75"/>
    </sheetView>
  </sheetViews>
  <sheetFormatPr defaultColWidth="9.140625" defaultRowHeight="15" outlineLevelCol="1"/>
  <cols>
    <col min="1" max="1" width="6.421875" style="0" customWidth="1"/>
    <col min="2" max="2" width="38.57421875" style="158" customWidth="1"/>
    <col min="3" max="3" width="37.140625" style="0" customWidth="1"/>
    <col min="4" max="4" width="14.140625" style="0" customWidth="1"/>
    <col min="5" max="5" width="12.8515625" style="0" bestFit="1" customWidth="1"/>
    <col min="6" max="6" width="10.140625" style="0" bestFit="1" customWidth="1"/>
    <col min="7" max="7" width="10.8515625" style="0" customWidth="1"/>
    <col min="8" max="8" width="12.7109375" style="0" customWidth="1" outlineLevel="1"/>
  </cols>
  <sheetData>
    <row r="1" spans="5:8" ht="18.75">
      <c r="E1" s="227"/>
      <c r="F1" s="227"/>
      <c r="G1" s="227"/>
      <c r="H1" s="227"/>
    </row>
    <row r="2" spans="5:8" ht="33" customHeight="1">
      <c r="E2" s="258"/>
      <c r="F2" s="258"/>
      <c r="G2" s="258"/>
      <c r="H2" s="258"/>
    </row>
    <row r="3" spans="1:8" ht="18.75">
      <c r="A3" s="21"/>
      <c r="E3" s="298"/>
      <c r="F3" s="298"/>
      <c r="G3" s="298"/>
      <c r="H3" s="298"/>
    </row>
    <row r="4" spans="5:8" ht="15">
      <c r="E4" s="298"/>
      <c r="F4" s="298"/>
      <c r="G4" s="298"/>
      <c r="H4" s="298"/>
    </row>
    <row r="5" ht="18.75">
      <c r="A5" s="18"/>
    </row>
    <row r="6" ht="18.75">
      <c r="A6" s="18"/>
    </row>
    <row r="7" ht="18.75">
      <c r="A7" s="18"/>
    </row>
    <row r="8" ht="18.75">
      <c r="A8" s="18"/>
    </row>
    <row r="9" ht="18.75">
      <c r="A9" s="18"/>
    </row>
    <row r="10" ht="18.75">
      <c r="A10" s="18"/>
    </row>
    <row r="11" ht="18.75">
      <c r="A11" s="18"/>
    </row>
    <row r="12" ht="18.75">
      <c r="A12" s="18"/>
    </row>
    <row r="13" ht="18.75">
      <c r="A13" s="18"/>
    </row>
    <row r="14" spans="1:8" ht="18.75">
      <c r="A14" s="227" t="s">
        <v>167</v>
      </c>
      <c r="B14" s="227"/>
      <c r="C14" s="227"/>
      <c r="D14" s="227"/>
      <c r="E14" s="227"/>
      <c r="F14" s="227"/>
      <c r="G14" s="227"/>
      <c r="H14" s="227"/>
    </row>
    <row r="15" spans="1:8" ht="40.5" customHeight="1">
      <c r="A15" s="240" t="s">
        <v>39</v>
      </c>
      <c r="B15" s="240"/>
      <c r="C15" s="240"/>
      <c r="D15" s="240"/>
      <c r="E15" s="240"/>
      <c r="F15" s="240"/>
      <c r="G15" s="240"/>
      <c r="H15" s="240"/>
    </row>
    <row r="16" spans="1:8" ht="56.25" customHeight="1">
      <c r="A16" s="240" t="s">
        <v>175</v>
      </c>
      <c r="B16" s="240"/>
      <c r="C16" s="240"/>
      <c r="D16" s="240"/>
      <c r="E16" s="240"/>
      <c r="F16" s="240"/>
      <c r="G16" s="240"/>
      <c r="H16" s="240"/>
    </row>
    <row r="17" ht="15">
      <c r="A17" s="4"/>
    </row>
    <row r="18" spans="1:8" ht="24" customHeight="1">
      <c r="A18" s="244" t="s">
        <v>126</v>
      </c>
      <c r="B18" s="296" t="s">
        <v>112</v>
      </c>
      <c r="C18" s="244" t="s">
        <v>168</v>
      </c>
      <c r="D18" s="299" t="s">
        <v>169</v>
      </c>
      <c r="E18" s="300"/>
      <c r="F18" s="300"/>
      <c r="G18" s="300"/>
      <c r="H18" s="301"/>
    </row>
    <row r="19" spans="1:8" ht="36" customHeight="1">
      <c r="A19" s="244"/>
      <c r="B19" s="297"/>
      <c r="C19" s="244"/>
      <c r="D19" s="11" t="s">
        <v>102</v>
      </c>
      <c r="E19" s="9">
        <v>2014</v>
      </c>
      <c r="F19" s="9">
        <v>2015</v>
      </c>
      <c r="G19" s="11">
        <v>2016</v>
      </c>
      <c r="H19" s="11">
        <v>2017</v>
      </c>
    </row>
    <row r="20" spans="1:8" s="164" customFormat="1" ht="15.75">
      <c r="A20" s="11">
        <v>1</v>
      </c>
      <c r="B20" s="11">
        <v>2</v>
      </c>
      <c r="C20" s="11">
        <v>3</v>
      </c>
      <c r="D20" s="11"/>
      <c r="E20" s="11">
        <v>5</v>
      </c>
      <c r="F20" s="11">
        <v>6</v>
      </c>
      <c r="G20" s="11">
        <v>7</v>
      </c>
      <c r="H20" s="11">
        <v>8</v>
      </c>
    </row>
    <row r="21" spans="1:8" ht="15.75">
      <c r="A21" s="244">
        <v>1</v>
      </c>
      <c r="B21" s="293" t="str">
        <f>'П 6 рес обесп'!B14</f>
        <v>Муниципальная программа "Энергосбережение и повышение энергетической эффективности вРомановском сельском поселении на 2014-2017 г"</v>
      </c>
      <c r="C21" s="11" t="s">
        <v>170</v>
      </c>
      <c r="D21" s="136">
        <f>SUM(D22:D26)</f>
        <v>4965</v>
      </c>
      <c r="E21" s="136">
        <f>SUM(E22:E26)</f>
        <v>1765</v>
      </c>
      <c r="F21" s="136">
        <f>SUM(F22:F26)</f>
        <v>1600</v>
      </c>
      <c r="G21" s="136">
        <f>SUM(G22:G26)</f>
        <v>1600</v>
      </c>
      <c r="H21" s="136">
        <f>SUM(H22:H26)</f>
        <v>1600</v>
      </c>
    </row>
    <row r="22" spans="1:8" ht="47.25">
      <c r="A22" s="244"/>
      <c r="B22" s="294"/>
      <c r="C22" s="11" t="s">
        <v>171</v>
      </c>
      <c r="D22" s="136">
        <f>E22+F22+G22</f>
        <v>0</v>
      </c>
      <c r="E22" s="136">
        <f aca="true" t="shared" si="0" ref="E22:H24">E28+E48+E58+E73</f>
        <v>0</v>
      </c>
      <c r="F22" s="136">
        <f t="shared" si="0"/>
        <v>0</v>
      </c>
      <c r="G22" s="136">
        <f t="shared" si="0"/>
        <v>0</v>
      </c>
      <c r="H22" s="136">
        <f t="shared" si="0"/>
        <v>0</v>
      </c>
    </row>
    <row r="23" spans="1:8" ht="15.75">
      <c r="A23" s="244"/>
      <c r="B23" s="294"/>
      <c r="C23" s="11" t="s">
        <v>172</v>
      </c>
      <c r="D23" s="136">
        <f>E23+F23+G23</f>
        <v>0</v>
      </c>
      <c r="E23" s="136">
        <f t="shared" si="0"/>
        <v>0</v>
      </c>
      <c r="F23" s="136">
        <f t="shared" si="0"/>
        <v>0</v>
      </c>
      <c r="G23" s="136">
        <f t="shared" si="0"/>
        <v>0</v>
      </c>
      <c r="H23" s="136">
        <f t="shared" si="0"/>
        <v>0</v>
      </c>
    </row>
    <row r="24" spans="1:8" ht="15.75">
      <c r="A24" s="244"/>
      <c r="B24" s="294"/>
      <c r="C24" s="11" t="s">
        <v>121</v>
      </c>
      <c r="D24" s="136">
        <f>E24+F24+G24</f>
        <v>4965</v>
      </c>
      <c r="E24" s="136">
        <f t="shared" si="0"/>
        <v>1765</v>
      </c>
      <c r="F24" s="136">
        <f t="shared" si="0"/>
        <v>1600</v>
      </c>
      <c r="G24" s="136">
        <f t="shared" si="0"/>
        <v>1600</v>
      </c>
      <c r="H24" s="136">
        <f t="shared" si="0"/>
        <v>1600</v>
      </c>
    </row>
    <row r="25" spans="1:8" ht="30">
      <c r="A25" s="244"/>
      <c r="B25" s="294"/>
      <c r="C25" s="144" t="s">
        <v>49</v>
      </c>
      <c r="D25" s="136">
        <f>E25+F25+G25</f>
        <v>0</v>
      </c>
      <c r="E25" s="136">
        <f aca="true" t="shared" si="1" ref="E25:H26">E31+E51+E61+E76</f>
        <v>0</v>
      </c>
      <c r="F25" s="136">
        <f t="shared" si="1"/>
        <v>0</v>
      </c>
      <c r="G25" s="136">
        <f t="shared" si="1"/>
        <v>0</v>
      </c>
      <c r="H25" s="136">
        <f t="shared" si="1"/>
        <v>0</v>
      </c>
    </row>
    <row r="26" spans="1:8" ht="19.5" customHeight="1">
      <c r="A26" s="244"/>
      <c r="B26" s="294"/>
      <c r="C26" s="144" t="s">
        <v>49</v>
      </c>
      <c r="D26" s="136">
        <f>E26+F26+G26</f>
        <v>0</v>
      </c>
      <c r="E26" s="136">
        <f t="shared" si="1"/>
        <v>0</v>
      </c>
      <c r="F26" s="136">
        <f t="shared" si="1"/>
        <v>0</v>
      </c>
      <c r="G26" s="136">
        <f t="shared" si="1"/>
        <v>0</v>
      </c>
      <c r="H26" s="136">
        <f t="shared" si="1"/>
        <v>0</v>
      </c>
    </row>
    <row r="27" spans="1:8" s="149" customFormat="1" ht="24" customHeight="1">
      <c r="A27" s="255" t="str">
        <f>'П 1 инд-ры'!A21:G21</f>
        <v> Задача  № 1. Энергосбережение и повышение энергоэффективности систем коммунальной инфраструктуры</v>
      </c>
      <c r="B27" s="256"/>
      <c r="C27" s="302"/>
      <c r="D27" s="256"/>
      <c r="E27" s="256"/>
      <c r="F27" s="256"/>
      <c r="G27" s="256"/>
      <c r="H27" s="303"/>
    </row>
    <row r="28" spans="1:8" s="149" customFormat="1" ht="47.25">
      <c r="A28" s="284">
        <v>2</v>
      </c>
      <c r="B28" s="295" t="str">
        <f>'П 2 мер-ия'!B24</f>
        <v>Раздел  "Водоснабжение и водоотведение"</v>
      </c>
      <c r="C28" s="11" t="s">
        <v>171</v>
      </c>
      <c r="D28" s="136">
        <f aca="true" t="shared" si="2" ref="D28:D67">E28+F28+G28</f>
        <v>0</v>
      </c>
      <c r="E28" s="137">
        <f aca="true" t="shared" si="3" ref="E28:H30">E33+E38+E43</f>
        <v>0</v>
      </c>
      <c r="F28" s="137">
        <f t="shared" si="3"/>
        <v>0</v>
      </c>
      <c r="G28" s="137">
        <f t="shared" si="3"/>
        <v>0</v>
      </c>
      <c r="H28" s="137">
        <f t="shared" si="3"/>
        <v>0</v>
      </c>
    </row>
    <row r="29" spans="1:8" s="149" customFormat="1" ht="30">
      <c r="A29" s="285"/>
      <c r="B29" s="291"/>
      <c r="C29" s="144" t="s">
        <v>49</v>
      </c>
      <c r="D29" s="136">
        <f t="shared" si="2"/>
        <v>0</v>
      </c>
      <c r="E29" s="137">
        <f t="shared" si="3"/>
        <v>0</v>
      </c>
      <c r="F29" s="137">
        <f t="shared" si="3"/>
        <v>0</v>
      </c>
      <c r="G29" s="137">
        <f t="shared" si="3"/>
        <v>0</v>
      </c>
      <c r="H29" s="137">
        <f t="shared" si="3"/>
        <v>0</v>
      </c>
    </row>
    <row r="30" spans="1:8" s="149" customFormat="1" ht="15.75">
      <c r="A30" s="285"/>
      <c r="B30" s="291"/>
      <c r="C30" s="11" t="s">
        <v>121</v>
      </c>
      <c r="D30" s="136">
        <f t="shared" si="2"/>
        <v>1950</v>
      </c>
      <c r="E30" s="137">
        <f t="shared" si="3"/>
        <v>650</v>
      </c>
      <c r="F30" s="137">
        <f t="shared" si="3"/>
        <v>650</v>
      </c>
      <c r="G30" s="137">
        <f t="shared" si="3"/>
        <v>650</v>
      </c>
      <c r="H30" s="137">
        <f t="shared" si="3"/>
        <v>650</v>
      </c>
    </row>
    <row r="31" spans="1:8" s="149" customFormat="1" ht="30">
      <c r="A31" s="285"/>
      <c r="B31" s="291"/>
      <c r="C31" s="144" t="s">
        <v>49</v>
      </c>
      <c r="D31" s="136">
        <f t="shared" si="2"/>
        <v>0</v>
      </c>
      <c r="E31" s="137">
        <f aca="true" t="shared" si="4" ref="E31:H32">E36+E41+E46</f>
        <v>0</v>
      </c>
      <c r="F31" s="137">
        <f t="shared" si="4"/>
        <v>0</v>
      </c>
      <c r="G31" s="137">
        <f t="shared" si="4"/>
        <v>0</v>
      </c>
      <c r="H31" s="137">
        <f t="shared" si="4"/>
        <v>0</v>
      </c>
    </row>
    <row r="32" spans="1:8" s="149" customFormat="1" ht="28.5" customHeight="1">
      <c r="A32" s="286"/>
      <c r="B32" s="292"/>
      <c r="C32" s="144" t="s">
        <v>49</v>
      </c>
      <c r="D32" s="136">
        <f t="shared" si="2"/>
        <v>0</v>
      </c>
      <c r="E32" s="137">
        <f t="shared" si="4"/>
        <v>0</v>
      </c>
      <c r="F32" s="137">
        <f t="shared" si="4"/>
        <v>0</v>
      </c>
      <c r="G32" s="137">
        <f t="shared" si="4"/>
        <v>0</v>
      </c>
      <c r="H32" s="137">
        <f t="shared" si="4"/>
        <v>0</v>
      </c>
    </row>
    <row r="33" spans="1:8" s="149" customFormat="1" ht="47.25">
      <c r="A33" s="284">
        <v>3</v>
      </c>
      <c r="B33" s="290" t="str">
        <f>'П 2 мер-ия'!B25</f>
        <v>Мероприятие 1.   Замена ветхих изношенных сетей водоснабжения:капитальный ремонт сетей водоснабжения с применением новых материалов</v>
      </c>
      <c r="C33" s="11" t="s">
        <v>171</v>
      </c>
      <c r="D33" s="136">
        <f t="shared" si="2"/>
        <v>0</v>
      </c>
      <c r="E33" s="137"/>
      <c r="F33" s="137"/>
      <c r="G33" s="137"/>
      <c r="H33" s="137"/>
    </row>
    <row r="34" spans="1:8" s="149" customFormat="1" ht="30">
      <c r="A34" s="285"/>
      <c r="B34" s="291"/>
      <c r="C34" s="144" t="s">
        <v>49</v>
      </c>
      <c r="D34" s="136">
        <f t="shared" si="2"/>
        <v>0</v>
      </c>
      <c r="E34" s="137"/>
      <c r="F34" s="137"/>
      <c r="G34" s="137"/>
      <c r="H34" s="137"/>
    </row>
    <row r="35" spans="1:8" s="149" customFormat="1" ht="15.75">
      <c r="A35" s="285"/>
      <c r="B35" s="291"/>
      <c r="C35" s="11" t="s">
        <v>121</v>
      </c>
      <c r="D35" s="136">
        <f t="shared" si="2"/>
        <v>1500</v>
      </c>
      <c r="E35" s="137">
        <f>'П 6 рес обесп'!I15</f>
        <v>500</v>
      </c>
      <c r="F35" s="137">
        <f>'П 6 рес обесп'!J15</f>
        <v>500</v>
      </c>
      <c r="G35" s="137">
        <f>'П 6 рес обесп'!K15</f>
        <v>500</v>
      </c>
      <c r="H35" s="137">
        <f>'П 6 рес обесп'!L15</f>
        <v>500</v>
      </c>
    </row>
    <row r="36" spans="1:8" s="149" customFormat="1" ht="31.5">
      <c r="A36" s="285"/>
      <c r="B36" s="291"/>
      <c r="C36" s="11" t="s">
        <v>173</v>
      </c>
      <c r="D36" s="136">
        <f t="shared" si="2"/>
        <v>0</v>
      </c>
      <c r="E36" s="137"/>
      <c r="F36" s="137"/>
      <c r="G36" s="137"/>
      <c r="H36" s="137"/>
    </row>
    <row r="37" spans="1:8" s="149" customFormat="1" ht="15" customHeight="1">
      <c r="A37" s="286"/>
      <c r="B37" s="292"/>
      <c r="C37" s="11" t="s">
        <v>174</v>
      </c>
      <c r="D37" s="136">
        <f t="shared" si="2"/>
        <v>0</v>
      </c>
      <c r="E37" s="137"/>
      <c r="F37" s="137"/>
      <c r="G37" s="137"/>
      <c r="H37" s="137"/>
    </row>
    <row r="38" spans="1:8" s="149" customFormat="1" ht="47.25" customHeight="1">
      <c r="A38" s="284">
        <v>4</v>
      </c>
      <c r="B38" s="290" t="str">
        <f>'П 2 мер-ия'!B26</f>
        <v>Мероприятие 2. Замена и ремонт насосного и компрессорного оборудования систем водоснабжения и водоотведения</v>
      </c>
      <c r="C38" s="11" t="s">
        <v>171</v>
      </c>
      <c r="D38" s="136">
        <f t="shared" si="2"/>
        <v>0</v>
      </c>
      <c r="E38" s="137"/>
      <c r="F38" s="137"/>
      <c r="G38" s="137"/>
      <c r="H38" s="137"/>
    </row>
    <row r="39" spans="1:8" s="149" customFormat="1" ht="15.75">
      <c r="A39" s="285"/>
      <c r="B39" s="291"/>
      <c r="C39" s="11" t="s">
        <v>172</v>
      </c>
      <c r="D39" s="136">
        <f t="shared" si="2"/>
        <v>0</v>
      </c>
      <c r="E39" s="137"/>
      <c r="F39" s="137"/>
      <c r="G39" s="137"/>
      <c r="H39" s="137"/>
    </row>
    <row r="40" spans="1:8" s="149" customFormat="1" ht="15.75">
      <c r="A40" s="285"/>
      <c r="B40" s="291"/>
      <c r="C40" s="11" t="s">
        <v>121</v>
      </c>
      <c r="D40" s="136">
        <f t="shared" si="2"/>
        <v>450</v>
      </c>
      <c r="E40" s="137">
        <f>'П 6 рес обесп'!I16</f>
        <v>150</v>
      </c>
      <c r="F40" s="137">
        <f>'П 6 рес обесп'!J16</f>
        <v>150</v>
      </c>
      <c r="G40" s="137">
        <f>'П 6 рес обесп'!K16</f>
        <v>150</v>
      </c>
      <c r="H40" s="137">
        <f>'П 6 рес обесп'!L16</f>
        <v>150</v>
      </c>
    </row>
    <row r="41" spans="1:8" s="149" customFormat="1" ht="31.5">
      <c r="A41" s="285"/>
      <c r="B41" s="291"/>
      <c r="C41" s="11" t="s">
        <v>173</v>
      </c>
      <c r="D41" s="136">
        <f t="shared" si="2"/>
        <v>0</v>
      </c>
      <c r="E41" s="137"/>
      <c r="F41" s="137"/>
      <c r="G41" s="137"/>
      <c r="H41" s="137"/>
    </row>
    <row r="42" spans="1:8" s="149" customFormat="1" ht="16.5" customHeight="1">
      <c r="A42" s="286"/>
      <c r="B42" s="292"/>
      <c r="C42" s="11" t="s">
        <v>174</v>
      </c>
      <c r="D42" s="136">
        <f t="shared" si="2"/>
        <v>0</v>
      </c>
      <c r="E42" s="137"/>
      <c r="F42" s="137"/>
      <c r="G42" s="137"/>
      <c r="H42" s="137"/>
    </row>
    <row r="43" spans="1:8" s="149" customFormat="1" ht="47.25">
      <c r="A43" s="284">
        <v>5</v>
      </c>
      <c r="B43" s="230" t="str">
        <f>'П 2 мер-ия'!B27</f>
        <v>Мероприятие 3. Реконструкция водоводов</v>
      </c>
      <c r="C43" s="11" t="s">
        <v>171</v>
      </c>
      <c r="D43" s="136">
        <f t="shared" si="2"/>
        <v>0</v>
      </c>
      <c r="E43" s="137"/>
      <c r="F43" s="137"/>
      <c r="G43" s="137"/>
      <c r="H43" s="137"/>
    </row>
    <row r="44" spans="1:8" s="149" customFormat="1" ht="15.75">
      <c r="A44" s="285"/>
      <c r="B44" s="283"/>
      <c r="C44" s="11" t="s">
        <v>172</v>
      </c>
      <c r="D44" s="136">
        <f t="shared" si="2"/>
        <v>0</v>
      </c>
      <c r="E44" s="137"/>
      <c r="F44" s="137"/>
      <c r="G44" s="137"/>
      <c r="H44" s="137"/>
    </row>
    <row r="45" spans="1:8" s="149" customFormat="1" ht="15.75">
      <c r="A45" s="285"/>
      <c r="B45" s="283"/>
      <c r="C45" s="11" t="s">
        <v>121</v>
      </c>
      <c r="D45" s="136">
        <f t="shared" si="2"/>
        <v>0</v>
      </c>
      <c r="E45" s="137">
        <f>'П 6 рес обесп'!I17</f>
        <v>0</v>
      </c>
      <c r="F45" s="137">
        <f>'П 6 рес обесп'!J17</f>
        <v>0</v>
      </c>
      <c r="G45" s="137">
        <f>'П 6 рес обесп'!K17</f>
        <v>0</v>
      </c>
      <c r="H45" s="137">
        <f>'П 6 рес обесп'!L17</f>
        <v>0</v>
      </c>
    </row>
    <row r="46" spans="1:8" s="149" customFormat="1" ht="31.5">
      <c r="A46" s="285"/>
      <c r="B46" s="283"/>
      <c r="C46" s="11" t="s">
        <v>173</v>
      </c>
      <c r="D46" s="136">
        <f t="shared" si="2"/>
        <v>0</v>
      </c>
      <c r="E46" s="137"/>
      <c r="F46" s="137"/>
      <c r="G46" s="137"/>
      <c r="H46" s="137"/>
    </row>
    <row r="47" spans="1:8" s="149" customFormat="1" ht="16.5" customHeight="1">
      <c r="A47" s="286"/>
      <c r="B47" s="231"/>
      <c r="C47" s="11" t="s">
        <v>174</v>
      </c>
      <c r="D47" s="136">
        <f t="shared" si="2"/>
        <v>0</v>
      </c>
      <c r="E47" s="137"/>
      <c r="F47" s="137"/>
      <c r="G47" s="137"/>
      <c r="H47" s="137"/>
    </row>
    <row r="48" spans="1:8" s="149" customFormat="1" ht="47.25">
      <c r="A48" s="284">
        <v>6</v>
      </c>
      <c r="B48" s="287" t="str">
        <f>'П 2 мер-ия'!B28</f>
        <v>Раздел  "Электроснабжение"</v>
      </c>
      <c r="C48" s="11" t="s">
        <v>171</v>
      </c>
      <c r="D48" s="136">
        <f t="shared" si="2"/>
        <v>0</v>
      </c>
      <c r="E48" s="137">
        <f aca="true" t="shared" si="5" ref="E48:H50">E53</f>
        <v>0</v>
      </c>
      <c r="F48" s="137">
        <f t="shared" si="5"/>
        <v>0</v>
      </c>
      <c r="G48" s="137">
        <f t="shared" si="5"/>
        <v>0</v>
      </c>
      <c r="H48" s="137">
        <f t="shared" si="5"/>
        <v>0</v>
      </c>
    </row>
    <row r="49" spans="1:8" s="149" customFormat="1" ht="15.75">
      <c r="A49" s="285"/>
      <c r="B49" s="288"/>
      <c r="C49" s="11" t="s">
        <v>172</v>
      </c>
      <c r="D49" s="136">
        <f t="shared" si="2"/>
        <v>0</v>
      </c>
      <c r="E49" s="137">
        <f t="shared" si="5"/>
        <v>0</v>
      </c>
      <c r="F49" s="137">
        <f t="shared" si="5"/>
        <v>0</v>
      </c>
      <c r="G49" s="137">
        <f t="shared" si="5"/>
        <v>0</v>
      </c>
      <c r="H49" s="137">
        <f t="shared" si="5"/>
        <v>0</v>
      </c>
    </row>
    <row r="50" spans="1:8" s="149" customFormat="1" ht="15.75">
      <c r="A50" s="285"/>
      <c r="B50" s="288"/>
      <c r="C50" s="11" t="s">
        <v>121</v>
      </c>
      <c r="D50" s="136">
        <f t="shared" si="2"/>
        <v>450</v>
      </c>
      <c r="E50" s="137">
        <f t="shared" si="5"/>
        <v>150</v>
      </c>
      <c r="F50" s="137">
        <f t="shared" si="5"/>
        <v>150</v>
      </c>
      <c r="G50" s="137">
        <f t="shared" si="5"/>
        <v>150</v>
      </c>
      <c r="H50" s="137">
        <f t="shared" si="5"/>
        <v>150</v>
      </c>
    </row>
    <row r="51" spans="1:8" s="149" customFormat="1" ht="31.5">
      <c r="A51" s="285"/>
      <c r="B51" s="288"/>
      <c r="C51" s="11" t="s">
        <v>173</v>
      </c>
      <c r="D51" s="136">
        <f t="shared" si="2"/>
        <v>0</v>
      </c>
      <c r="E51" s="137">
        <f aca="true" t="shared" si="6" ref="E51:H52">E56</f>
        <v>0</v>
      </c>
      <c r="F51" s="137">
        <f t="shared" si="6"/>
        <v>0</v>
      </c>
      <c r="G51" s="137">
        <f t="shared" si="6"/>
        <v>0</v>
      </c>
      <c r="H51" s="137">
        <f t="shared" si="6"/>
        <v>0</v>
      </c>
    </row>
    <row r="52" spans="1:8" s="149" customFormat="1" ht="14.25" customHeight="1">
      <c r="A52" s="286"/>
      <c r="B52" s="289"/>
      <c r="C52" s="11" t="s">
        <v>174</v>
      </c>
      <c r="D52" s="136">
        <f t="shared" si="2"/>
        <v>0</v>
      </c>
      <c r="E52" s="137">
        <f t="shared" si="6"/>
        <v>0</v>
      </c>
      <c r="F52" s="137">
        <f t="shared" si="6"/>
        <v>0</v>
      </c>
      <c r="G52" s="137">
        <f t="shared" si="6"/>
        <v>0</v>
      </c>
      <c r="H52" s="137">
        <f t="shared" si="6"/>
        <v>0</v>
      </c>
    </row>
    <row r="53" spans="1:8" s="150" customFormat="1" ht="47.25">
      <c r="A53" s="284">
        <v>7</v>
      </c>
      <c r="B53" s="230" t="str">
        <f>'П 2 мер-ия'!B29</f>
        <v>Мероприятие 4. Замена ветхих изношенных линий электропередач. Капитальный ремонт сетей уличного освещения. Реконструкция сетей уличного освещения</v>
      </c>
      <c r="C53" s="11" t="s">
        <v>171</v>
      </c>
      <c r="D53" s="136">
        <f t="shared" si="2"/>
        <v>0</v>
      </c>
      <c r="E53" s="137"/>
      <c r="F53" s="137"/>
      <c r="G53" s="137"/>
      <c r="H53" s="137"/>
    </row>
    <row r="54" spans="1:8" s="150" customFormat="1" ht="16.5">
      <c r="A54" s="285"/>
      <c r="B54" s="283"/>
      <c r="C54" s="11" t="s">
        <v>172</v>
      </c>
      <c r="D54" s="136">
        <f t="shared" si="2"/>
        <v>0</v>
      </c>
      <c r="E54" s="137"/>
      <c r="F54" s="137"/>
      <c r="G54" s="137"/>
      <c r="H54" s="137"/>
    </row>
    <row r="55" spans="1:8" s="150" customFormat="1" ht="16.5">
      <c r="A55" s="285"/>
      <c r="B55" s="283"/>
      <c r="C55" s="11" t="s">
        <v>121</v>
      </c>
      <c r="D55" s="136">
        <f t="shared" si="2"/>
        <v>450</v>
      </c>
      <c r="E55" s="137">
        <f>'П 6 рес обесп'!I18</f>
        <v>150</v>
      </c>
      <c r="F55" s="137">
        <f>'П 6 рес обесп'!J18</f>
        <v>150</v>
      </c>
      <c r="G55" s="137">
        <f>'П 6 рес обесп'!K18</f>
        <v>150</v>
      </c>
      <c r="H55" s="137">
        <f>'П 6 рес обесп'!L18</f>
        <v>150</v>
      </c>
    </row>
    <row r="56" spans="1:8" s="150" customFormat="1" ht="31.5">
      <c r="A56" s="285"/>
      <c r="B56" s="283"/>
      <c r="C56" s="11" t="s">
        <v>173</v>
      </c>
      <c r="D56" s="136">
        <f t="shared" si="2"/>
        <v>0</v>
      </c>
      <c r="E56" s="137"/>
      <c r="F56" s="137"/>
      <c r="G56" s="137"/>
      <c r="H56" s="137"/>
    </row>
    <row r="57" spans="1:8" s="150" customFormat="1" ht="18" customHeight="1">
      <c r="A57" s="286"/>
      <c r="B57" s="231"/>
      <c r="C57" s="11" t="s">
        <v>174</v>
      </c>
      <c r="D57" s="136">
        <f t="shared" si="2"/>
        <v>0</v>
      </c>
      <c r="E57" s="137"/>
      <c r="F57" s="137"/>
      <c r="G57" s="137"/>
      <c r="H57" s="137"/>
    </row>
    <row r="58" spans="1:8" s="150" customFormat="1" ht="47.25">
      <c r="A58" s="284">
        <v>8</v>
      </c>
      <c r="B58" s="287" t="str">
        <f>'П 2 мер-ия'!B30</f>
        <v>Раздел  "Теплоснабжение"</v>
      </c>
      <c r="C58" s="11" t="s">
        <v>171</v>
      </c>
      <c r="D58" s="136">
        <f t="shared" si="2"/>
        <v>0</v>
      </c>
      <c r="E58" s="137">
        <f aca="true" t="shared" si="7" ref="E58:H60">E63+E68</f>
        <v>0</v>
      </c>
      <c r="F58" s="137">
        <f t="shared" si="7"/>
        <v>0</v>
      </c>
      <c r="G58" s="137">
        <f t="shared" si="7"/>
        <v>0</v>
      </c>
      <c r="H58" s="137">
        <f t="shared" si="7"/>
        <v>0</v>
      </c>
    </row>
    <row r="59" spans="1:8" s="150" customFormat="1" ht="16.5">
      <c r="A59" s="285"/>
      <c r="B59" s="288"/>
      <c r="C59" s="11" t="s">
        <v>172</v>
      </c>
      <c r="D59" s="136">
        <f t="shared" si="2"/>
        <v>0</v>
      </c>
      <c r="E59" s="137">
        <f t="shared" si="7"/>
        <v>0</v>
      </c>
      <c r="F59" s="137">
        <f t="shared" si="7"/>
        <v>0</v>
      </c>
      <c r="G59" s="137">
        <f t="shared" si="7"/>
        <v>0</v>
      </c>
      <c r="H59" s="137">
        <f t="shared" si="7"/>
        <v>0</v>
      </c>
    </row>
    <row r="60" spans="1:8" s="150" customFormat="1" ht="16.5">
      <c r="A60" s="285"/>
      <c r="B60" s="288"/>
      <c r="C60" s="11" t="s">
        <v>121</v>
      </c>
      <c r="D60" s="136">
        <f t="shared" si="2"/>
        <v>2400</v>
      </c>
      <c r="E60" s="137">
        <f t="shared" si="7"/>
        <v>800</v>
      </c>
      <c r="F60" s="137">
        <f t="shared" si="7"/>
        <v>800</v>
      </c>
      <c r="G60" s="137">
        <f t="shared" si="7"/>
        <v>800</v>
      </c>
      <c r="H60" s="137">
        <f t="shared" si="7"/>
        <v>800</v>
      </c>
    </row>
    <row r="61" spans="1:8" s="150" customFormat="1" ht="31.5">
      <c r="A61" s="285"/>
      <c r="B61" s="288"/>
      <c r="C61" s="11" t="s">
        <v>173</v>
      </c>
      <c r="D61" s="136">
        <f t="shared" si="2"/>
        <v>0</v>
      </c>
      <c r="E61" s="137">
        <f aca="true" t="shared" si="8" ref="E61:H62">E66+E71</f>
        <v>0</v>
      </c>
      <c r="F61" s="137">
        <f t="shared" si="8"/>
        <v>0</v>
      </c>
      <c r="G61" s="137">
        <f t="shared" si="8"/>
        <v>0</v>
      </c>
      <c r="H61" s="137">
        <f t="shared" si="8"/>
        <v>0</v>
      </c>
    </row>
    <row r="62" spans="1:8" s="150" customFormat="1" ht="15.75" customHeight="1">
      <c r="A62" s="286"/>
      <c r="B62" s="289"/>
      <c r="C62" s="11" t="s">
        <v>174</v>
      </c>
      <c r="D62" s="136">
        <f t="shared" si="2"/>
        <v>0</v>
      </c>
      <c r="E62" s="137">
        <f t="shared" si="8"/>
        <v>0</v>
      </c>
      <c r="F62" s="137">
        <f t="shared" si="8"/>
        <v>0</v>
      </c>
      <c r="G62" s="137">
        <f t="shared" si="8"/>
        <v>0</v>
      </c>
      <c r="H62" s="137">
        <f t="shared" si="8"/>
        <v>0</v>
      </c>
    </row>
    <row r="63" spans="1:8" s="150" customFormat="1" ht="48.75" customHeight="1">
      <c r="A63" s="284">
        <v>9</v>
      </c>
      <c r="B63" s="230" t="str">
        <f>'П 2 мер-ия'!B31</f>
        <v>Мероприятие 5. Замена ветхих и изношенных сетей теплоснабжения: Капитальный ремонт  сетей теплоснабжения с применением новых материалов</v>
      </c>
      <c r="C63" s="11" t="s">
        <v>171</v>
      </c>
      <c r="D63" s="136">
        <f t="shared" si="2"/>
        <v>0</v>
      </c>
      <c r="E63" s="137"/>
      <c r="F63" s="137"/>
      <c r="G63" s="137"/>
      <c r="H63" s="137"/>
    </row>
    <row r="64" spans="1:8" s="150" customFormat="1" ht="17.25" customHeight="1">
      <c r="A64" s="285"/>
      <c r="B64" s="283"/>
      <c r="C64" s="11" t="s">
        <v>172</v>
      </c>
      <c r="D64" s="136">
        <f t="shared" si="2"/>
        <v>0</v>
      </c>
      <c r="E64" s="137"/>
      <c r="F64" s="137"/>
      <c r="G64" s="137"/>
      <c r="H64" s="137"/>
    </row>
    <row r="65" spans="1:8" s="150" customFormat="1" ht="17.25" customHeight="1">
      <c r="A65" s="285"/>
      <c r="B65" s="283"/>
      <c r="C65" s="11" t="s">
        <v>121</v>
      </c>
      <c r="D65" s="136">
        <f t="shared" si="2"/>
        <v>1500</v>
      </c>
      <c r="E65" s="137">
        <f>'П 6 рес обесп'!I19</f>
        <v>500</v>
      </c>
      <c r="F65" s="137">
        <f>'П 6 рес обесп'!J19</f>
        <v>500</v>
      </c>
      <c r="G65" s="137">
        <f>'П 6 рес обесп'!K19</f>
        <v>500</v>
      </c>
      <c r="H65" s="137">
        <f>'П 6 рес обесп'!L19</f>
        <v>500</v>
      </c>
    </row>
    <row r="66" spans="1:8" s="150" customFormat="1" ht="15.75" customHeight="1">
      <c r="A66" s="285"/>
      <c r="B66" s="283"/>
      <c r="C66" s="11" t="s">
        <v>173</v>
      </c>
      <c r="D66" s="136">
        <f t="shared" si="2"/>
        <v>0</v>
      </c>
      <c r="E66" s="137"/>
      <c r="F66" s="137"/>
      <c r="G66" s="137"/>
      <c r="H66" s="137"/>
    </row>
    <row r="67" spans="1:8" s="150" customFormat="1" ht="14.25" customHeight="1">
      <c r="A67" s="286"/>
      <c r="B67" s="231"/>
      <c r="C67" s="11" t="s">
        <v>174</v>
      </c>
      <c r="D67" s="136">
        <f t="shared" si="2"/>
        <v>0</v>
      </c>
      <c r="E67" s="137"/>
      <c r="F67" s="137"/>
      <c r="G67" s="137"/>
      <c r="H67" s="137"/>
    </row>
    <row r="68" spans="1:8" s="150" customFormat="1" ht="49.5" customHeight="1">
      <c r="A68" s="284">
        <v>10</v>
      </c>
      <c r="B68" s="230" t="str">
        <f>'П 2 мер-ия'!B32</f>
        <v>Мероприятие 6. Технические мероприятия по энергосбережению и повышению энергоэффективности котельных Романовского сельского поселения</v>
      </c>
      <c r="C68" s="11" t="s">
        <v>171</v>
      </c>
      <c r="D68" s="136">
        <f aca="true" t="shared" si="9" ref="D68:D77">E68+F68+G68</f>
        <v>0</v>
      </c>
      <c r="E68" s="137"/>
      <c r="F68" s="137"/>
      <c r="G68" s="137"/>
      <c r="H68" s="137"/>
    </row>
    <row r="69" spans="1:8" s="150" customFormat="1" ht="16.5">
      <c r="A69" s="285"/>
      <c r="B69" s="283"/>
      <c r="C69" s="11" t="s">
        <v>172</v>
      </c>
      <c r="D69" s="136">
        <f t="shared" si="9"/>
        <v>0</v>
      </c>
      <c r="E69" s="137"/>
      <c r="F69" s="137"/>
      <c r="G69" s="137"/>
      <c r="H69" s="137"/>
    </row>
    <row r="70" spans="1:8" s="150" customFormat="1" ht="16.5">
      <c r="A70" s="285"/>
      <c r="B70" s="283"/>
      <c r="C70" s="11" t="s">
        <v>121</v>
      </c>
      <c r="D70" s="136">
        <f t="shared" si="9"/>
        <v>900</v>
      </c>
      <c r="E70" s="137">
        <f>'П 6 рес обесп'!I20</f>
        <v>300</v>
      </c>
      <c r="F70" s="137">
        <f>'П 6 рес обесп'!J20</f>
        <v>300</v>
      </c>
      <c r="G70" s="137">
        <f>'П 6 рес обесп'!K20</f>
        <v>300</v>
      </c>
      <c r="H70" s="137">
        <f>'П 6 рес обесп'!L20</f>
        <v>300</v>
      </c>
    </row>
    <row r="71" spans="1:8" s="150" customFormat="1" ht="31.5">
      <c r="A71" s="285"/>
      <c r="B71" s="283"/>
      <c r="C71" s="11" t="s">
        <v>173</v>
      </c>
      <c r="D71" s="136">
        <f t="shared" si="9"/>
        <v>0</v>
      </c>
      <c r="E71" s="137"/>
      <c r="F71" s="137"/>
      <c r="G71" s="137"/>
      <c r="H71" s="137"/>
    </row>
    <row r="72" spans="1:8" s="150" customFormat="1" ht="31.5">
      <c r="A72" s="286"/>
      <c r="B72" s="231"/>
      <c r="C72" s="11" t="s">
        <v>174</v>
      </c>
      <c r="D72" s="136">
        <f t="shared" si="9"/>
        <v>0</v>
      </c>
      <c r="E72" s="137"/>
      <c r="F72" s="137"/>
      <c r="G72" s="137"/>
      <c r="H72" s="137"/>
    </row>
    <row r="73" spans="1:8" s="150" customFormat="1" ht="47.25">
      <c r="A73" s="284">
        <v>11</v>
      </c>
      <c r="B73" s="230" t="str">
        <f>'П 2 мер-ия'!B34</f>
        <v>Мероприятие 7. Проведение обязательного энергетического обследования объектов коммунальной инфраструктуры</v>
      </c>
      <c r="C73" s="11" t="s">
        <v>171</v>
      </c>
      <c r="D73" s="136">
        <f t="shared" si="9"/>
        <v>0</v>
      </c>
      <c r="E73" s="137"/>
      <c r="F73" s="137"/>
      <c r="G73" s="137"/>
      <c r="H73" s="137"/>
    </row>
    <row r="74" spans="1:8" s="150" customFormat="1" ht="16.5">
      <c r="A74" s="285"/>
      <c r="B74" s="283"/>
      <c r="C74" s="11" t="s">
        <v>172</v>
      </c>
      <c r="D74" s="136">
        <f t="shared" si="9"/>
        <v>0</v>
      </c>
      <c r="E74" s="137"/>
      <c r="F74" s="137"/>
      <c r="G74" s="137"/>
      <c r="H74" s="137"/>
    </row>
    <row r="75" spans="1:8" s="150" customFormat="1" ht="16.5">
      <c r="A75" s="285"/>
      <c r="B75" s="283"/>
      <c r="C75" s="11" t="s">
        <v>121</v>
      </c>
      <c r="D75" s="136">
        <f t="shared" si="9"/>
        <v>165</v>
      </c>
      <c r="E75" s="137">
        <f>'П 6 рес обесп'!I21</f>
        <v>165</v>
      </c>
      <c r="F75" s="137">
        <f>'П 6 рес обесп'!J21</f>
        <v>0</v>
      </c>
      <c r="G75" s="137">
        <f>'П 6 рес обесп'!K21</f>
        <v>0</v>
      </c>
      <c r="H75" s="137">
        <f>'П 6 рес обесп'!L21</f>
        <v>0</v>
      </c>
    </row>
    <row r="76" spans="1:8" s="150" customFormat="1" ht="31.5">
      <c r="A76" s="285"/>
      <c r="B76" s="283"/>
      <c r="C76" s="11" t="s">
        <v>173</v>
      </c>
      <c r="D76" s="136">
        <f t="shared" si="9"/>
        <v>0</v>
      </c>
      <c r="E76" s="137"/>
      <c r="F76" s="137"/>
      <c r="G76" s="137"/>
      <c r="H76" s="137"/>
    </row>
    <row r="77" spans="1:8" s="150" customFormat="1" ht="18" customHeight="1">
      <c r="A77" s="286"/>
      <c r="B77" s="231"/>
      <c r="C77" s="11" t="s">
        <v>174</v>
      </c>
      <c r="D77" s="136">
        <f t="shared" si="9"/>
        <v>0</v>
      </c>
      <c r="E77" s="137"/>
      <c r="F77" s="137"/>
      <c r="G77" s="137"/>
      <c r="H77" s="137"/>
    </row>
  </sheetData>
  <sheetProtection/>
  <autoFilter ref="A17:H77"/>
  <mergeCells count="34">
    <mergeCell ref="B48:B52"/>
    <mergeCell ref="E1:H1"/>
    <mergeCell ref="E3:H3"/>
    <mergeCell ref="E4:H4"/>
    <mergeCell ref="B33:B37"/>
    <mergeCell ref="A15:H15"/>
    <mergeCell ref="A16:H16"/>
    <mergeCell ref="D18:H18"/>
    <mergeCell ref="A27:H27"/>
    <mergeCell ref="A33:A37"/>
    <mergeCell ref="A14:H14"/>
    <mergeCell ref="E2:H2"/>
    <mergeCell ref="A18:A19"/>
    <mergeCell ref="B18:B19"/>
    <mergeCell ref="C18:C19"/>
    <mergeCell ref="A21:A26"/>
    <mergeCell ref="B21:B26"/>
    <mergeCell ref="A28:A32"/>
    <mergeCell ref="B28:B32"/>
    <mergeCell ref="B38:B42"/>
    <mergeCell ref="A38:A42"/>
    <mergeCell ref="B68:B72"/>
    <mergeCell ref="B63:B67"/>
    <mergeCell ref="A63:A67"/>
    <mergeCell ref="A48:A52"/>
    <mergeCell ref="B53:B57"/>
    <mergeCell ref="A53:A57"/>
    <mergeCell ref="B43:B47"/>
    <mergeCell ref="A43:A47"/>
    <mergeCell ref="B73:B77"/>
    <mergeCell ref="A73:A77"/>
    <mergeCell ref="A58:A62"/>
    <mergeCell ref="A68:A72"/>
    <mergeCell ref="B58:B62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8:K37"/>
  <sheetViews>
    <sheetView zoomScale="75" zoomScaleNormal="75" zoomScalePageLayoutView="0" workbookViewId="0" topLeftCell="A10">
      <selection activeCell="O37" sqref="O37"/>
    </sheetView>
  </sheetViews>
  <sheetFormatPr defaultColWidth="9.140625" defaultRowHeight="15"/>
  <cols>
    <col min="1" max="1" width="5.140625" style="0" customWidth="1"/>
    <col min="2" max="2" width="26.7109375" style="0" customWidth="1"/>
    <col min="3" max="3" width="12.57421875" style="164" customWidth="1"/>
    <col min="4" max="7" width="10.421875" style="0" bestFit="1" customWidth="1"/>
    <col min="8" max="8" width="9.28125" style="0" bestFit="1" customWidth="1"/>
    <col min="9" max="9" width="10.421875" style="0" bestFit="1" customWidth="1"/>
    <col min="10" max="11" width="9.28125" style="0" bestFit="1" customWidth="1"/>
  </cols>
  <sheetData>
    <row r="18" spans="1:11" s="163" customFormat="1" ht="18.75">
      <c r="A18" s="227" t="s">
        <v>138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</row>
    <row r="19" spans="1:11" s="163" customFormat="1" ht="18.75">
      <c r="A19" s="227" t="s">
        <v>81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</row>
    <row r="20" spans="1:11" s="163" customFormat="1" ht="18.75">
      <c r="A20" s="227" t="s">
        <v>99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</row>
    <row r="21" spans="1:11" s="163" customFormat="1" ht="64.5" customHeight="1">
      <c r="A21" s="240" t="s">
        <v>36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</row>
    <row r="22" spans="1:11" s="163" customFormat="1" ht="18.75">
      <c r="A22" s="227"/>
      <c r="B22" s="227"/>
      <c r="C22" s="227"/>
      <c r="D22" s="227"/>
      <c r="E22" s="227"/>
      <c r="F22" s="227"/>
      <c r="G22" s="227"/>
      <c r="H22" s="227"/>
      <c r="I22" s="227"/>
      <c r="J22" s="227"/>
      <c r="K22" s="227"/>
    </row>
    <row r="23" spans="1:11" s="163" customFormat="1" ht="18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8">
      <c r="A24" s="162"/>
      <c r="B24" s="161"/>
      <c r="C24" s="168"/>
      <c r="D24" s="161"/>
      <c r="E24" s="161"/>
      <c r="F24" s="161"/>
      <c r="G24" s="161"/>
      <c r="H24" s="161"/>
      <c r="I24" s="161"/>
      <c r="J24" s="161"/>
      <c r="K24" s="161"/>
    </row>
    <row r="25" spans="1:11" ht="17.25" customHeight="1">
      <c r="A25" s="306" t="s">
        <v>126</v>
      </c>
      <c r="B25" s="229" t="s">
        <v>127</v>
      </c>
      <c r="C25" s="305" t="s">
        <v>49</v>
      </c>
      <c r="D25" s="229" t="s">
        <v>82</v>
      </c>
      <c r="E25" s="229"/>
      <c r="F25" s="229" t="s">
        <v>83</v>
      </c>
      <c r="G25" s="229"/>
      <c r="H25" s="229" t="s">
        <v>84</v>
      </c>
      <c r="I25" s="229"/>
      <c r="J25" s="229">
        <v>2017</v>
      </c>
      <c r="K25" s="229"/>
    </row>
    <row r="26" spans="1:11" ht="15" customHeight="1">
      <c r="A26" s="306"/>
      <c r="B26" s="229"/>
      <c r="C26" s="305"/>
      <c r="D26" s="229" t="s">
        <v>85</v>
      </c>
      <c r="E26" s="229" t="s">
        <v>86</v>
      </c>
      <c r="F26" s="229" t="s">
        <v>85</v>
      </c>
      <c r="G26" s="229" t="s">
        <v>86</v>
      </c>
      <c r="H26" s="229" t="s">
        <v>85</v>
      </c>
      <c r="I26" s="229" t="s">
        <v>86</v>
      </c>
      <c r="J26" s="229" t="s">
        <v>85</v>
      </c>
      <c r="K26" s="229" t="s">
        <v>86</v>
      </c>
    </row>
    <row r="27" spans="1:11" ht="15" customHeight="1">
      <c r="A27" s="306"/>
      <c r="B27" s="229"/>
      <c r="C27" s="305"/>
      <c r="D27" s="229"/>
      <c r="E27" s="229"/>
      <c r="F27" s="229"/>
      <c r="G27" s="229"/>
      <c r="H27" s="229"/>
      <c r="I27" s="229"/>
      <c r="J27" s="229"/>
      <c r="K27" s="229"/>
    </row>
    <row r="28" spans="1:11" ht="15" customHeight="1">
      <c r="A28" s="306"/>
      <c r="B28" s="229"/>
      <c r="C28" s="229"/>
      <c r="D28" s="229"/>
      <c r="E28" s="229"/>
      <c r="F28" s="229"/>
      <c r="G28" s="229"/>
      <c r="H28" s="229"/>
      <c r="I28" s="229"/>
      <c r="J28" s="229"/>
      <c r="K28" s="229"/>
    </row>
    <row r="29" spans="1:11" ht="15" customHeight="1">
      <c r="A29" s="306"/>
      <c r="B29" s="229"/>
      <c r="C29" s="305"/>
      <c r="D29" s="229"/>
      <c r="E29" s="229"/>
      <c r="F29" s="229"/>
      <c r="G29" s="229"/>
      <c r="H29" s="229"/>
      <c r="I29" s="229"/>
      <c r="J29" s="229"/>
      <c r="K29" s="229"/>
    </row>
    <row r="30" spans="1:11" ht="15.75">
      <c r="A30" s="9">
        <v>1</v>
      </c>
      <c r="B30" s="9">
        <v>2</v>
      </c>
      <c r="C30" s="9">
        <v>3</v>
      </c>
      <c r="D30" s="9">
        <v>4</v>
      </c>
      <c r="E30" s="9">
        <v>5</v>
      </c>
      <c r="F30" s="9">
        <v>6</v>
      </c>
      <c r="G30" s="9">
        <v>7</v>
      </c>
      <c r="H30" s="9">
        <v>8</v>
      </c>
      <c r="I30" s="9">
        <v>9</v>
      </c>
      <c r="J30" s="9">
        <v>10</v>
      </c>
      <c r="K30" s="9">
        <v>11</v>
      </c>
    </row>
    <row r="31" spans="1:11" ht="24.75" customHeight="1">
      <c r="A31" s="304" t="str">
        <f>'П 1 инд-ры'!A21:G21</f>
        <v> Задача  № 1. Энергосбережение и повышение энергоэффективности систем коммунальной инфраструктуры</v>
      </c>
      <c r="B31" s="304"/>
      <c r="C31" s="305"/>
      <c r="D31" s="304"/>
      <c r="E31" s="304"/>
      <c r="F31" s="304"/>
      <c r="G31" s="304"/>
      <c r="H31" s="304"/>
      <c r="I31" s="304"/>
      <c r="J31" s="304"/>
      <c r="K31" s="304"/>
    </row>
    <row r="32" spans="1:11" ht="118.5" customHeight="1">
      <c r="A32" s="9">
        <v>1</v>
      </c>
      <c r="B32" s="165" t="str">
        <f>'П 1 инд-ры'!B22</f>
        <v>Доля реконструированных и отремонтированных  сетей коммунальной инфраструктурыв общей протяженности ветхих сетей. </v>
      </c>
      <c r="C32" s="166" t="str">
        <f>'П 1 инд-ры'!C22</f>
        <v>%</v>
      </c>
      <c r="D32" s="9">
        <f>E32*2</f>
        <v>0</v>
      </c>
      <c r="E32" s="9">
        <f>'П 1 инд-ры'!D22</f>
        <v>0</v>
      </c>
      <c r="F32" s="9">
        <f>G32*2</f>
        <v>0</v>
      </c>
      <c r="G32" s="9">
        <f>'П 1 инд-ры'!E22</f>
        <v>0</v>
      </c>
      <c r="H32" s="9">
        <f>I32*2</f>
        <v>0</v>
      </c>
      <c r="I32" s="9">
        <f>'П 1 инд-ры'!F22</f>
        <v>0</v>
      </c>
      <c r="J32" s="9">
        <f>K32*2</f>
        <v>0</v>
      </c>
      <c r="K32" s="9">
        <f>'П 1 инд-ры'!G22</f>
        <v>0</v>
      </c>
    </row>
    <row r="33" spans="1:11" ht="18.75" customHeight="1">
      <c r="A33" s="9" t="s">
        <v>63</v>
      </c>
      <c r="B33" s="165" t="str">
        <f>'П 1 инд-ры'!B23</f>
        <v>теплоснабжения</v>
      </c>
      <c r="C33" s="166" t="str">
        <f>'П 1 инд-ры'!C23</f>
        <v>%</v>
      </c>
      <c r="D33" s="9">
        <f>E33*2</f>
        <v>20</v>
      </c>
      <c r="E33" s="9">
        <f>'П 1 инд-ры'!D23</f>
        <v>10</v>
      </c>
      <c r="F33" s="9">
        <f>G33*2</f>
        <v>10</v>
      </c>
      <c r="G33" s="9">
        <f>'П 1 инд-ры'!E23</f>
        <v>5</v>
      </c>
      <c r="H33" s="9">
        <f>I33*2</f>
        <v>4</v>
      </c>
      <c r="I33" s="9">
        <f>'П 1 инд-ры'!F23</f>
        <v>2</v>
      </c>
      <c r="J33" s="9">
        <f>K33*2</f>
        <v>80</v>
      </c>
      <c r="K33" s="9">
        <f>'П 1 инд-ры'!G23</f>
        <v>40</v>
      </c>
    </row>
    <row r="34" spans="1:11" ht="19.5" customHeight="1">
      <c r="A34" s="9" t="s">
        <v>64</v>
      </c>
      <c r="B34" s="165" t="str">
        <f>'П 1 инд-ры'!B24</f>
        <v>водоснабжения</v>
      </c>
      <c r="C34" s="166" t="str">
        <f>'П 1 инд-ры'!C24</f>
        <v>%</v>
      </c>
      <c r="D34" s="9">
        <f>E34*2</f>
        <v>10</v>
      </c>
      <c r="E34" s="9">
        <f>'П 1 инд-ры'!D24</f>
        <v>5</v>
      </c>
      <c r="F34" s="9">
        <f>G34*2</f>
        <v>0</v>
      </c>
      <c r="G34" s="9">
        <f>'П 1 инд-ры'!E24</f>
        <v>0</v>
      </c>
      <c r="H34" s="9">
        <f>I34*2</f>
        <v>0</v>
      </c>
      <c r="I34" s="9">
        <f>'П 1 инд-ры'!F24</f>
        <v>0</v>
      </c>
      <c r="J34" s="9">
        <f>K34*2</f>
        <v>60</v>
      </c>
      <c r="K34" s="9">
        <f>'П 1 инд-ры'!G24</f>
        <v>30</v>
      </c>
    </row>
    <row r="35" spans="1:11" ht="18.75" customHeight="1">
      <c r="A35" s="9" t="s">
        <v>65</v>
      </c>
      <c r="B35" s="165" t="str">
        <f>'П 1 инд-ры'!B25</f>
        <v>электроснабжения</v>
      </c>
      <c r="C35" s="166" t="str">
        <f>'П 1 инд-ры'!C25</f>
        <v>%</v>
      </c>
      <c r="D35" s="9">
        <f>E35*2</f>
        <v>2</v>
      </c>
      <c r="E35" s="9">
        <f>'П 1 инд-ры'!D25</f>
        <v>1</v>
      </c>
      <c r="F35" s="9">
        <f>G35*2</f>
        <v>4</v>
      </c>
      <c r="G35" s="9">
        <f>'П 1 инд-ры'!E25</f>
        <v>2</v>
      </c>
      <c r="H35" s="9">
        <f>I35*2</f>
        <v>0</v>
      </c>
      <c r="I35" s="9">
        <f>'П 1 инд-ры'!F25</f>
        <v>0</v>
      </c>
      <c r="J35" s="9">
        <f>K35*2</f>
        <v>20</v>
      </c>
      <c r="K35" s="9">
        <f>'П 1 инд-ры'!G25</f>
        <v>10</v>
      </c>
    </row>
    <row r="36" spans="1:11" ht="56.25" customHeight="1">
      <c r="A36" s="9">
        <v>2</v>
      </c>
      <c r="B36" s="165" t="str">
        <f>'П 1 инд-ры'!B26</f>
        <v>Удельный расход топлива  на выработку тепловой энергии </v>
      </c>
      <c r="C36" s="165" t="str">
        <f>'П 1 инд-ры'!C26</f>
        <v>кг у.т./Гкал</v>
      </c>
      <c r="D36" s="165">
        <v>2.5</v>
      </c>
      <c r="E36" s="165">
        <f>'П 1 инд-ры'!D26</f>
        <v>2.58</v>
      </c>
      <c r="F36" s="165">
        <v>2.5</v>
      </c>
      <c r="G36" s="222">
        <f>'П 1 инд-ры'!E26</f>
        <v>2.5542000000000002</v>
      </c>
      <c r="H36" s="165">
        <v>2.5</v>
      </c>
      <c r="I36" s="222">
        <f>'П 1 инд-ры'!F26</f>
        <v>2.5516458</v>
      </c>
      <c r="J36" s="165">
        <v>2.2</v>
      </c>
      <c r="K36" s="222">
        <f>'П 1 инд-ры'!G26</f>
        <v>2.2964812200000004</v>
      </c>
    </row>
    <row r="37" spans="1:11" ht="72.75" customHeight="1">
      <c r="A37" s="9">
        <v>3</v>
      </c>
      <c r="B37" s="165" t="str">
        <f>'П 1 инд-ры'!B27</f>
        <v>Удельноый расход электроэнергии  на выработку единицы объема подачи воды (кВтч/куб.м)</v>
      </c>
      <c r="C37" s="165" t="str">
        <f>'П 1 инд-ры'!C27</f>
        <v>кВтч/куб.м</v>
      </c>
      <c r="D37" s="165">
        <v>0.6</v>
      </c>
      <c r="E37" s="222">
        <f>'П 1 инд-ры'!D27</f>
        <v>0.715</v>
      </c>
      <c r="F37" s="165">
        <v>0.6</v>
      </c>
      <c r="G37" s="222">
        <f>'П 1 инд-ры'!E27</f>
        <v>0.714285</v>
      </c>
      <c r="H37" s="165">
        <v>0.6</v>
      </c>
      <c r="I37" s="222">
        <f>'П 1 инд-ры'!F27</f>
        <v>0.712142145</v>
      </c>
      <c r="J37" s="165">
        <v>0.6</v>
      </c>
      <c r="K37" s="222">
        <f>'П 1 инд-ры'!G27</f>
        <v>0.7092935764199999</v>
      </c>
    </row>
  </sheetData>
  <sheetProtection/>
  <mergeCells count="21">
    <mergeCell ref="A31:K31"/>
    <mergeCell ref="A25:A29"/>
    <mergeCell ref="B25:B29"/>
    <mergeCell ref="C25:C29"/>
    <mergeCell ref="H26:H29"/>
    <mergeCell ref="H25:I25"/>
    <mergeCell ref="J25:K25"/>
    <mergeCell ref="K26:K29"/>
    <mergeCell ref="D26:D29"/>
    <mergeCell ref="D25:E25"/>
    <mergeCell ref="F25:G25"/>
    <mergeCell ref="I26:I29"/>
    <mergeCell ref="J26:J29"/>
    <mergeCell ref="E26:E29"/>
    <mergeCell ref="F26:F29"/>
    <mergeCell ref="G26:G29"/>
    <mergeCell ref="A21:K21"/>
    <mergeCell ref="A22:K22"/>
    <mergeCell ref="A18:K18"/>
    <mergeCell ref="A19:K19"/>
    <mergeCell ref="A20:K20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2014-03-03T03:56:38Z</cp:lastPrinted>
  <dcterms:created xsi:type="dcterms:W3CDTF">2006-09-16T00:00:00Z</dcterms:created>
  <dcterms:modified xsi:type="dcterms:W3CDTF">2014-03-03T04:01:18Z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